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7_2 VWN\01 Bearbeitung\"/>
    </mc:Choice>
  </mc:AlternateContent>
  <bookViews>
    <workbookView xWindow="14385" yWindow="-15" windowWidth="14430" windowHeight="11625" tabRatio="909" activeTab="2"/>
  </bookViews>
  <sheets>
    <sheet name="Änderungsdoku" sheetId="187" r:id="rId1"/>
    <sheet name="Hinweise" sheetId="219" r:id="rId2"/>
    <sheet name="Seite 1" sheetId="124" r:id="rId3"/>
    <sheet name="Seite 2 ZN" sheetId="208" r:id="rId4"/>
    <sheet name="Seite 2 VWN" sheetId="192" r:id="rId5"/>
    <sheet name="Seite 3" sheetId="127" r:id="rId6"/>
    <sheet name="Seite 4" sheetId="220" r:id="rId7"/>
    <sheet name="Sachbericht" sheetId="188" r:id="rId8"/>
    <sheet name="Belegliste 1." sheetId="177" r:id="rId9"/>
    <sheet name="Belegliste 1. SZ" sheetId="190" r:id="rId10"/>
    <sheet name="Belegliste Einnahmen Projekttät" sheetId="214" r:id="rId11"/>
    <sheet name="Belegliste Einnahmen" sheetId="183" r:id="rId12"/>
  </sheets>
  <definedNames>
    <definedName name="_xlnm._FilterDatabase" localSheetId="9" hidden="1">'Belegliste 1. SZ'!$B$48:$W$438</definedName>
    <definedName name="_xlnm.Print_Area" localSheetId="0">Änderungsdoku!$A$1:$C$18</definedName>
    <definedName name="_xlnm.Print_Area" localSheetId="8">INDIRECT('Belegliste 1.'!$B$5)</definedName>
    <definedName name="_xlnm.Print_Area" localSheetId="9">INDIRECT('Belegliste 1. SZ'!$B$5)</definedName>
    <definedName name="_xlnm.Print_Area" localSheetId="11">INDIRECT('Belegliste Einnahmen'!$A$5)</definedName>
    <definedName name="_xlnm.Print_Area" localSheetId="10">INDIRECT('Belegliste Einnahmen Projekttät'!$A$5)</definedName>
    <definedName name="_xlnm.Print_Area" localSheetId="1">Hinweise!$A$1:$S$25</definedName>
    <definedName name="_xlnm.Print_Area" localSheetId="7">Sachbericht!$A$1:$S$77</definedName>
    <definedName name="_xlnm.Print_Area" localSheetId="2">'Seite 1'!$A$1:$S$67</definedName>
    <definedName name="_xlnm.Print_Area" localSheetId="4">'Seite 2 VWN'!$A$1:$U$69</definedName>
    <definedName name="_xlnm.Print_Area" localSheetId="3">'Seite 2 ZN'!$A$1:$K$79</definedName>
    <definedName name="_xlnm.Print_Area" localSheetId="5">'Seite 3'!$A$1:$S$72</definedName>
    <definedName name="_xlnm.Print_Area" localSheetId="6">'Seite 4'!$A$1:$S$69</definedName>
    <definedName name="_xlnm.Print_Titles" localSheetId="0">Änderungsdoku!$8:$8</definedName>
    <definedName name="_xlnm.Print_Titles" localSheetId="8">'Belegliste 1.'!$28:$30</definedName>
    <definedName name="_xlnm.Print_Titles" localSheetId="9">'Belegliste 1. SZ'!$48:$48</definedName>
    <definedName name="_xlnm.Print_Titles" localSheetId="11">'Belegliste Einnahmen'!$22:$27</definedName>
    <definedName name="_xlnm.Print_Titles" localSheetId="10">'Belegliste Einnahmen Projekttät'!$14:$20</definedName>
    <definedName name="ID">'Seite 1'!$O$18</definedName>
    <definedName name="Name">'Seite 1'!$A$5</definedName>
    <definedName name="Name_Personalausgaben">OFFSET('Belegliste 1. SZ'!$D$6,0,0,COUNTIF('Belegliste 1. SZ'!$D$6:$D$35,"&lt;&gt;0"),1)</definedName>
    <definedName name="PLZ_Ort">'Seite 1'!$A$8</definedName>
    <definedName name="Strasse">'Seite 1'!$A$7</definedName>
    <definedName name="Vorhaben">'Seite 1'!$E$27</definedName>
    <definedName name="Vorhabensbeginn">'Seite 1'!$G$36</definedName>
    <definedName name="Vorhabensende">'Seite 1'!$P$36</definedName>
    <definedName name="ZWB_Datum">'Seite 1'!$G$34</definedName>
  </definedNames>
  <calcPr calcId="162913"/>
</workbook>
</file>

<file path=xl/calcChain.xml><?xml version="1.0" encoding="utf-8"?>
<calcChain xmlns="http://schemas.openxmlformats.org/spreadsheetml/2006/main">
  <c r="AB13" i="124" l="1"/>
  <c r="AB12" i="124"/>
  <c r="AA13" i="124"/>
  <c r="AA12" i="124"/>
  <c r="R15" i="192" l="1"/>
  <c r="L12" i="192"/>
  <c r="V9" i="124"/>
  <c r="W9" i="124"/>
  <c r="L47" i="192"/>
  <c r="L40" i="192"/>
  <c r="L33" i="192"/>
  <c r="L32" i="192"/>
  <c r="L17" i="192"/>
  <c r="L20" i="192" s="1"/>
  <c r="L21" i="192" s="1"/>
  <c r="L23" i="192" s="1"/>
  <c r="L27" i="192" s="1"/>
  <c r="L51" i="192" l="1"/>
  <c r="O1" i="220"/>
  <c r="J53" i="208" l="1"/>
  <c r="J50" i="208"/>
  <c r="J49" i="208"/>
  <c r="J48" i="208"/>
  <c r="J47" i="208"/>
  <c r="J43" i="208"/>
  <c r="J42" i="208"/>
  <c r="J41" i="208"/>
  <c r="U436" i="190" l="1"/>
  <c r="U437" i="190" s="1"/>
  <c r="T436" i="190"/>
  <c r="T437" i="190" s="1"/>
  <c r="S436" i="190"/>
  <c r="S437" i="190" s="1"/>
  <c r="R436" i="190"/>
  <c r="R437" i="190" s="1"/>
  <c r="Q436" i="190"/>
  <c r="P436" i="190"/>
  <c r="P437" i="190" s="1"/>
  <c r="O436" i="190"/>
  <c r="O437" i="190" s="1"/>
  <c r="N436" i="190"/>
  <c r="N437" i="190" s="1"/>
  <c r="M436" i="190"/>
  <c r="M437" i="190" s="1"/>
  <c r="L436" i="190"/>
  <c r="L437" i="190" s="1"/>
  <c r="K436" i="190"/>
  <c r="K437" i="190" s="1"/>
  <c r="J436" i="190"/>
  <c r="J437" i="190" s="1"/>
  <c r="U435" i="190"/>
  <c r="T435" i="190"/>
  <c r="S435" i="190"/>
  <c r="R435" i="190"/>
  <c r="Q435" i="190"/>
  <c r="P435" i="190"/>
  <c r="O435" i="190"/>
  <c r="N435" i="190"/>
  <c r="M435" i="190"/>
  <c r="L435" i="190"/>
  <c r="K435" i="190"/>
  <c r="J435" i="190"/>
  <c r="U434" i="190"/>
  <c r="T434" i="190"/>
  <c r="S434" i="190"/>
  <c r="R434" i="190"/>
  <c r="Q434" i="190"/>
  <c r="P434" i="190"/>
  <c r="O434" i="190"/>
  <c r="N434" i="190"/>
  <c r="M434" i="190"/>
  <c r="L434" i="190"/>
  <c r="K434" i="190"/>
  <c r="J434" i="190"/>
  <c r="U432" i="190"/>
  <c r="U433" i="190" s="1"/>
  <c r="T432" i="190"/>
  <c r="T433" i="190" s="1"/>
  <c r="S432" i="190"/>
  <c r="S433" i="190" s="1"/>
  <c r="R432" i="190"/>
  <c r="R433" i="190" s="1"/>
  <c r="Q432" i="190"/>
  <c r="Q433" i="190" s="1"/>
  <c r="P432" i="190"/>
  <c r="P433" i="190" s="1"/>
  <c r="O432" i="190"/>
  <c r="O433" i="190" s="1"/>
  <c r="N432" i="190"/>
  <c r="N433" i="190" s="1"/>
  <c r="M432" i="190"/>
  <c r="L432" i="190"/>
  <c r="L433" i="190" s="1"/>
  <c r="K432" i="190"/>
  <c r="K433" i="190" s="1"/>
  <c r="J432" i="190"/>
  <c r="J433" i="190" s="1"/>
  <c r="U431" i="190"/>
  <c r="T431" i="190"/>
  <c r="S431" i="190"/>
  <c r="R431" i="190"/>
  <c r="Q431" i="190"/>
  <c r="P431" i="190"/>
  <c r="O431" i="190"/>
  <c r="N431" i="190"/>
  <c r="M431" i="190"/>
  <c r="L431" i="190"/>
  <c r="K431" i="190"/>
  <c r="J431" i="190"/>
  <c r="U430" i="190"/>
  <c r="T430" i="190"/>
  <c r="S430" i="190"/>
  <c r="R430" i="190"/>
  <c r="Q430" i="190"/>
  <c r="P430" i="190"/>
  <c r="O430" i="190"/>
  <c r="N430" i="190"/>
  <c r="M430" i="190"/>
  <c r="L430" i="190"/>
  <c r="K430" i="190"/>
  <c r="J430" i="190"/>
  <c r="U423" i="190"/>
  <c r="U424" i="190" s="1"/>
  <c r="T423" i="190"/>
  <c r="T424" i="190" s="1"/>
  <c r="S423" i="190"/>
  <c r="S424" i="190" s="1"/>
  <c r="R423" i="190"/>
  <c r="R424" i="190" s="1"/>
  <c r="Q423" i="190"/>
  <c r="Q424" i="190" s="1"/>
  <c r="P423" i="190"/>
  <c r="P424" i="190" s="1"/>
  <c r="O423" i="190"/>
  <c r="O424" i="190" s="1"/>
  <c r="N423" i="190"/>
  <c r="N424" i="190" s="1"/>
  <c r="M423" i="190"/>
  <c r="M424" i="190" s="1"/>
  <c r="L423" i="190"/>
  <c r="L424" i="190" s="1"/>
  <c r="K423" i="190"/>
  <c r="K424" i="190" s="1"/>
  <c r="J423" i="190"/>
  <c r="J424" i="190" s="1"/>
  <c r="U422" i="190"/>
  <c r="T422" i="190"/>
  <c r="S422" i="190"/>
  <c r="R422" i="190"/>
  <c r="Q422" i="190"/>
  <c r="P422" i="190"/>
  <c r="O422" i="190"/>
  <c r="N422" i="190"/>
  <c r="M422" i="190"/>
  <c r="L422" i="190"/>
  <c r="K422" i="190"/>
  <c r="J422" i="190"/>
  <c r="U421" i="190"/>
  <c r="T421" i="190"/>
  <c r="S421" i="190"/>
  <c r="R421" i="190"/>
  <c r="Q421" i="190"/>
  <c r="P421" i="190"/>
  <c r="O421" i="190"/>
  <c r="N421" i="190"/>
  <c r="M421" i="190"/>
  <c r="L421" i="190"/>
  <c r="K421" i="190"/>
  <c r="J421" i="190"/>
  <c r="U419" i="190"/>
  <c r="U420" i="190" s="1"/>
  <c r="T419" i="190"/>
  <c r="T420" i="190" s="1"/>
  <c r="S419" i="190"/>
  <c r="S420" i="190" s="1"/>
  <c r="R419" i="190"/>
  <c r="R420" i="190" s="1"/>
  <c r="Q419" i="190"/>
  <c r="Q420" i="190" s="1"/>
  <c r="P419" i="190"/>
  <c r="P420" i="190" s="1"/>
  <c r="O419" i="190"/>
  <c r="O420" i="190" s="1"/>
  <c r="N419" i="190"/>
  <c r="N420" i="190" s="1"/>
  <c r="M419" i="190"/>
  <c r="M420" i="190" s="1"/>
  <c r="L419" i="190"/>
  <c r="L420" i="190" s="1"/>
  <c r="K419" i="190"/>
  <c r="K420" i="190" s="1"/>
  <c r="J419" i="190"/>
  <c r="U418" i="190"/>
  <c r="T418" i="190"/>
  <c r="S418" i="190"/>
  <c r="R418" i="190"/>
  <c r="Q418" i="190"/>
  <c r="P418" i="190"/>
  <c r="O418" i="190"/>
  <c r="N418" i="190"/>
  <c r="M418" i="190"/>
  <c r="L418" i="190"/>
  <c r="K418" i="190"/>
  <c r="J418" i="190"/>
  <c r="U417" i="190"/>
  <c r="T417" i="190"/>
  <c r="S417" i="190"/>
  <c r="R417" i="190"/>
  <c r="Q417" i="190"/>
  <c r="P417" i="190"/>
  <c r="O417" i="190"/>
  <c r="N417" i="190"/>
  <c r="M417" i="190"/>
  <c r="L417" i="190"/>
  <c r="K417" i="190"/>
  <c r="J417" i="190"/>
  <c r="U410" i="190"/>
  <c r="U411" i="190" s="1"/>
  <c r="T410" i="190"/>
  <c r="T411" i="190" s="1"/>
  <c r="S410" i="190"/>
  <c r="S411" i="190" s="1"/>
  <c r="R410" i="190"/>
  <c r="R411" i="190" s="1"/>
  <c r="Q410" i="190"/>
  <c r="Q411" i="190" s="1"/>
  <c r="P410" i="190"/>
  <c r="P411" i="190" s="1"/>
  <c r="O410" i="190"/>
  <c r="O411" i="190" s="1"/>
  <c r="N410" i="190"/>
  <c r="N411" i="190" s="1"/>
  <c r="M410" i="190"/>
  <c r="M411" i="190" s="1"/>
  <c r="L410" i="190"/>
  <c r="L411" i="190" s="1"/>
  <c r="K410" i="190"/>
  <c r="K411" i="190" s="1"/>
  <c r="J410" i="190"/>
  <c r="J411" i="190" s="1"/>
  <c r="U409" i="190"/>
  <c r="T409" i="190"/>
  <c r="S409" i="190"/>
  <c r="R409" i="190"/>
  <c r="Q409" i="190"/>
  <c r="P409" i="190"/>
  <c r="O409" i="190"/>
  <c r="N409" i="190"/>
  <c r="M409" i="190"/>
  <c r="L409" i="190"/>
  <c r="K409" i="190"/>
  <c r="J409" i="190"/>
  <c r="U408" i="190"/>
  <c r="T408" i="190"/>
  <c r="S408" i="190"/>
  <c r="R408" i="190"/>
  <c r="Q408" i="190"/>
  <c r="P408" i="190"/>
  <c r="O408" i="190"/>
  <c r="N408" i="190"/>
  <c r="M408" i="190"/>
  <c r="L408" i="190"/>
  <c r="K408" i="190"/>
  <c r="J408" i="190"/>
  <c r="U406" i="190"/>
  <c r="U407" i="190" s="1"/>
  <c r="T406" i="190"/>
  <c r="T407" i="190" s="1"/>
  <c r="S406" i="190"/>
  <c r="S407" i="190" s="1"/>
  <c r="R406" i="190"/>
  <c r="R407" i="190" s="1"/>
  <c r="Q406" i="190"/>
  <c r="Q407" i="190" s="1"/>
  <c r="P406" i="190"/>
  <c r="P407" i="190" s="1"/>
  <c r="O406" i="190"/>
  <c r="O407" i="190" s="1"/>
  <c r="N406" i="190"/>
  <c r="N407" i="190" s="1"/>
  <c r="M406" i="190"/>
  <c r="M407" i="190" s="1"/>
  <c r="L406" i="190"/>
  <c r="L407" i="190" s="1"/>
  <c r="K406" i="190"/>
  <c r="K407" i="190" s="1"/>
  <c r="J406" i="190"/>
  <c r="J407" i="190" s="1"/>
  <c r="U405" i="190"/>
  <c r="T405" i="190"/>
  <c r="S405" i="190"/>
  <c r="R405" i="190"/>
  <c r="Q405" i="190"/>
  <c r="P405" i="190"/>
  <c r="O405" i="190"/>
  <c r="N405" i="190"/>
  <c r="M405" i="190"/>
  <c r="L405" i="190"/>
  <c r="K405" i="190"/>
  <c r="J405" i="190"/>
  <c r="U404" i="190"/>
  <c r="T404" i="190"/>
  <c r="S404" i="190"/>
  <c r="R404" i="190"/>
  <c r="Q404" i="190"/>
  <c r="P404" i="190"/>
  <c r="O404" i="190"/>
  <c r="N404" i="190"/>
  <c r="M404" i="190"/>
  <c r="L404" i="190"/>
  <c r="K404" i="190"/>
  <c r="J404" i="190"/>
  <c r="U397" i="190"/>
  <c r="U398" i="190" s="1"/>
  <c r="T397" i="190"/>
  <c r="T398" i="190" s="1"/>
  <c r="S397" i="190"/>
  <c r="S398" i="190" s="1"/>
  <c r="R397" i="190"/>
  <c r="R398" i="190" s="1"/>
  <c r="Q397" i="190"/>
  <c r="Q398" i="190" s="1"/>
  <c r="P397" i="190"/>
  <c r="P398" i="190" s="1"/>
  <c r="O397" i="190"/>
  <c r="O398" i="190" s="1"/>
  <c r="N397" i="190"/>
  <c r="N398" i="190" s="1"/>
  <c r="M397" i="190"/>
  <c r="M398" i="190" s="1"/>
  <c r="L397" i="190"/>
  <c r="L398" i="190" s="1"/>
  <c r="K397" i="190"/>
  <c r="K398" i="190" s="1"/>
  <c r="J397" i="190"/>
  <c r="J398" i="190" s="1"/>
  <c r="U396" i="190"/>
  <c r="T396" i="190"/>
  <c r="S396" i="190"/>
  <c r="R396" i="190"/>
  <c r="Q396" i="190"/>
  <c r="P396" i="190"/>
  <c r="O396" i="190"/>
  <c r="N396" i="190"/>
  <c r="M396" i="190"/>
  <c r="L396" i="190"/>
  <c r="K396" i="190"/>
  <c r="J396" i="190"/>
  <c r="U395" i="190"/>
  <c r="T395" i="190"/>
  <c r="S395" i="190"/>
  <c r="R395" i="190"/>
  <c r="Q395" i="190"/>
  <c r="P395" i="190"/>
  <c r="O395" i="190"/>
  <c r="N395" i="190"/>
  <c r="M395" i="190"/>
  <c r="L395" i="190"/>
  <c r="K395" i="190"/>
  <c r="J395" i="190"/>
  <c r="U393" i="190"/>
  <c r="U394" i="190" s="1"/>
  <c r="T393" i="190"/>
  <c r="T394" i="190" s="1"/>
  <c r="S393" i="190"/>
  <c r="S394" i="190" s="1"/>
  <c r="R393" i="190"/>
  <c r="R394" i="190" s="1"/>
  <c r="Q393" i="190"/>
  <c r="Q394" i="190" s="1"/>
  <c r="P393" i="190"/>
  <c r="P394" i="190" s="1"/>
  <c r="O393" i="190"/>
  <c r="O394" i="190" s="1"/>
  <c r="N393" i="190"/>
  <c r="N394" i="190" s="1"/>
  <c r="M393" i="190"/>
  <c r="M394" i="190" s="1"/>
  <c r="L393" i="190"/>
  <c r="L394" i="190" s="1"/>
  <c r="K393" i="190"/>
  <c r="K394" i="190" s="1"/>
  <c r="J393" i="190"/>
  <c r="U392" i="190"/>
  <c r="T392" i="190"/>
  <c r="S392" i="190"/>
  <c r="R392" i="190"/>
  <c r="Q392" i="190"/>
  <c r="P392" i="190"/>
  <c r="O392" i="190"/>
  <c r="N392" i="190"/>
  <c r="M392" i="190"/>
  <c r="L392" i="190"/>
  <c r="K392" i="190"/>
  <c r="J392" i="190"/>
  <c r="U391" i="190"/>
  <c r="T391" i="190"/>
  <c r="S391" i="190"/>
  <c r="R391" i="190"/>
  <c r="Q391" i="190"/>
  <c r="P391" i="190"/>
  <c r="O391" i="190"/>
  <c r="N391" i="190"/>
  <c r="M391" i="190"/>
  <c r="L391" i="190"/>
  <c r="K391" i="190"/>
  <c r="J391" i="190"/>
  <c r="U384" i="190"/>
  <c r="U385" i="190" s="1"/>
  <c r="T384" i="190"/>
  <c r="T385" i="190" s="1"/>
  <c r="S384" i="190"/>
  <c r="S385" i="190" s="1"/>
  <c r="R384" i="190"/>
  <c r="R385" i="190" s="1"/>
  <c r="Q384" i="190"/>
  <c r="Q385" i="190" s="1"/>
  <c r="P384" i="190"/>
  <c r="P385" i="190" s="1"/>
  <c r="O384" i="190"/>
  <c r="O385" i="190" s="1"/>
  <c r="N384" i="190"/>
  <c r="N385" i="190" s="1"/>
  <c r="M384" i="190"/>
  <c r="M385" i="190" s="1"/>
  <c r="L384" i="190"/>
  <c r="L385" i="190" s="1"/>
  <c r="K384" i="190"/>
  <c r="K385" i="190" s="1"/>
  <c r="J384" i="190"/>
  <c r="J385" i="190" s="1"/>
  <c r="U383" i="190"/>
  <c r="T383" i="190"/>
  <c r="S383" i="190"/>
  <c r="R383" i="190"/>
  <c r="Q383" i="190"/>
  <c r="P383" i="190"/>
  <c r="O383" i="190"/>
  <c r="N383" i="190"/>
  <c r="M383" i="190"/>
  <c r="L383" i="190"/>
  <c r="K383" i="190"/>
  <c r="J383" i="190"/>
  <c r="U382" i="190"/>
  <c r="T382" i="190"/>
  <c r="S382" i="190"/>
  <c r="R382" i="190"/>
  <c r="Q382" i="190"/>
  <c r="P382" i="190"/>
  <c r="O382" i="190"/>
  <c r="N382" i="190"/>
  <c r="M382" i="190"/>
  <c r="L382" i="190"/>
  <c r="K382" i="190"/>
  <c r="J382" i="190"/>
  <c r="U380" i="190"/>
  <c r="U381" i="190" s="1"/>
  <c r="T380" i="190"/>
  <c r="T381" i="190" s="1"/>
  <c r="S380" i="190"/>
  <c r="S381" i="190" s="1"/>
  <c r="R380" i="190"/>
  <c r="R381" i="190" s="1"/>
  <c r="Q380" i="190"/>
  <c r="Q381" i="190" s="1"/>
  <c r="P380" i="190"/>
  <c r="P381" i="190" s="1"/>
  <c r="O380" i="190"/>
  <c r="O381" i="190" s="1"/>
  <c r="N380" i="190"/>
  <c r="N381" i="190" s="1"/>
  <c r="M380" i="190"/>
  <c r="M381" i="190" s="1"/>
  <c r="L380" i="190"/>
  <c r="L381" i="190" s="1"/>
  <c r="K380" i="190"/>
  <c r="K381" i="190" s="1"/>
  <c r="J380" i="190"/>
  <c r="J381" i="190" s="1"/>
  <c r="U379" i="190"/>
  <c r="T379" i="190"/>
  <c r="S379" i="190"/>
  <c r="R379" i="190"/>
  <c r="Q379" i="190"/>
  <c r="P379" i="190"/>
  <c r="O379" i="190"/>
  <c r="N379" i="190"/>
  <c r="M379" i="190"/>
  <c r="L379" i="190"/>
  <c r="K379" i="190"/>
  <c r="J379" i="190"/>
  <c r="U378" i="190"/>
  <c r="T378" i="190"/>
  <c r="S378" i="190"/>
  <c r="R378" i="190"/>
  <c r="Q378" i="190"/>
  <c r="P378" i="190"/>
  <c r="O378" i="190"/>
  <c r="N378" i="190"/>
  <c r="M378" i="190"/>
  <c r="L378" i="190"/>
  <c r="K378" i="190"/>
  <c r="J378" i="190"/>
  <c r="U371" i="190"/>
  <c r="U372" i="190" s="1"/>
  <c r="T371" i="190"/>
  <c r="T372" i="190" s="1"/>
  <c r="S371" i="190"/>
  <c r="S372" i="190" s="1"/>
  <c r="R371" i="190"/>
  <c r="R372" i="190" s="1"/>
  <c r="Q371" i="190"/>
  <c r="Q372" i="190" s="1"/>
  <c r="P371" i="190"/>
  <c r="P372" i="190" s="1"/>
  <c r="O371" i="190"/>
  <c r="O372" i="190" s="1"/>
  <c r="N371" i="190"/>
  <c r="N372" i="190" s="1"/>
  <c r="M371" i="190"/>
  <c r="M372" i="190" s="1"/>
  <c r="L371" i="190"/>
  <c r="L372" i="190" s="1"/>
  <c r="K371" i="190"/>
  <c r="K372" i="190" s="1"/>
  <c r="J371" i="190"/>
  <c r="J372" i="190" s="1"/>
  <c r="U370" i="190"/>
  <c r="T370" i="190"/>
  <c r="S370" i="190"/>
  <c r="R370" i="190"/>
  <c r="Q370" i="190"/>
  <c r="P370" i="190"/>
  <c r="O370" i="190"/>
  <c r="N370" i="190"/>
  <c r="M370" i="190"/>
  <c r="L370" i="190"/>
  <c r="K370" i="190"/>
  <c r="J370" i="190"/>
  <c r="U369" i="190"/>
  <c r="T369" i="190"/>
  <c r="S369" i="190"/>
  <c r="R369" i="190"/>
  <c r="Q369" i="190"/>
  <c r="P369" i="190"/>
  <c r="O369" i="190"/>
  <c r="N369" i="190"/>
  <c r="M369" i="190"/>
  <c r="L369" i="190"/>
  <c r="K369" i="190"/>
  <c r="J369" i="190"/>
  <c r="U367" i="190"/>
  <c r="U368" i="190" s="1"/>
  <c r="T367" i="190"/>
  <c r="T368" i="190" s="1"/>
  <c r="S367" i="190"/>
  <c r="S368" i="190" s="1"/>
  <c r="R367" i="190"/>
  <c r="R368" i="190" s="1"/>
  <c r="Q367" i="190"/>
  <c r="Q368" i="190" s="1"/>
  <c r="P367" i="190"/>
  <c r="P368" i="190" s="1"/>
  <c r="O367" i="190"/>
  <c r="O368" i="190" s="1"/>
  <c r="N367" i="190"/>
  <c r="N368" i="190" s="1"/>
  <c r="M367" i="190"/>
  <c r="M368" i="190" s="1"/>
  <c r="L367" i="190"/>
  <c r="L368" i="190" s="1"/>
  <c r="K367" i="190"/>
  <c r="K368" i="190" s="1"/>
  <c r="J367" i="190"/>
  <c r="U366" i="190"/>
  <c r="T366" i="190"/>
  <c r="S366" i="190"/>
  <c r="R366" i="190"/>
  <c r="Q366" i="190"/>
  <c r="P366" i="190"/>
  <c r="O366" i="190"/>
  <c r="N366" i="190"/>
  <c r="M366" i="190"/>
  <c r="L366" i="190"/>
  <c r="K366" i="190"/>
  <c r="J366" i="190"/>
  <c r="U365" i="190"/>
  <c r="T365" i="190"/>
  <c r="S365" i="190"/>
  <c r="R365" i="190"/>
  <c r="Q365" i="190"/>
  <c r="P365" i="190"/>
  <c r="O365" i="190"/>
  <c r="N365" i="190"/>
  <c r="M365" i="190"/>
  <c r="L365" i="190"/>
  <c r="K365" i="190"/>
  <c r="J365" i="190"/>
  <c r="U358" i="190"/>
  <c r="U359" i="190" s="1"/>
  <c r="T358" i="190"/>
  <c r="T359" i="190" s="1"/>
  <c r="S358" i="190"/>
  <c r="S359" i="190" s="1"/>
  <c r="R358" i="190"/>
  <c r="R359" i="190" s="1"/>
  <c r="Q358" i="190"/>
  <c r="Q359" i="190" s="1"/>
  <c r="P358" i="190"/>
  <c r="P359" i="190" s="1"/>
  <c r="O358" i="190"/>
  <c r="O359" i="190" s="1"/>
  <c r="N358" i="190"/>
  <c r="N359" i="190" s="1"/>
  <c r="M358" i="190"/>
  <c r="M359" i="190" s="1"/>
  <c r="L358" i="190"/>
  <c r="L359" i="190" s="1"/>
  <c r="K358" i="190"/>
  <c r="K359" i="190" s="1"/>
  <c r="J358" i="190"/>
  <c r="J359" i="190" s="1"/>
  <c r="U357" i="190"/>
  <c r="T357" i="190"/>
  <c r="S357" i="190"/>
  <c r="R357" i="190"/>
  <c r="Q357" i="190"/>
  <c r="P357" i="190"/>
  <c r="O357" i="190"/>
  <c r="N357" i="190"/>
  <c r="M357" i="190"/>
  <c r="L357" i="190"/>
  <c r="K357" i="190"/>
  <c r="J357" i="190"/>
  <c r="U356" i="190"/>
  <c r="T356" i="190"/>
  <c r="S356" i="190"/>
  <c r="R356" i="190"/>
  <c r="Q356" i="190"/>
  <c r="P356" i="190"/>
  <c r="O356" i="190"/>
  <c r="N356" i="190"/>
  <c r="M356" i="190"/>
  <c r="L356" i="190"/>
  <c r="K356" i="190"/>
  <c r="J356" i="190"/>
  <c r="U354" i="190"/>
  <c r="U355" i="190" s="1"/>
  <c r="T354" i="190"/>
  <c r="T355" i="190" s="1"/>
  <c r="S354" i="190"/>
  <c r="S355" i="190" s="1"/>
  <c r="R354" i="190"/>
  <c r="R355" i="190" s="1"/>
  <c r="Q354" i="190"/>
  <c r="Q355" i="190" s="1"/>
  <c r="P354" i="190"/>
  <c r="P355" i="190" s="1"/>
  <c r="O354" i="190"/>
  <c r="O355" i="190" s="1"/>
  <c r="N354" i="190"/>
  <c r="N355" i="190" s="1"/>
  <c r="M354" i="190"/>
  <c r="M355" i="190" s="1"/>
  <c r="L354" i="190"/>
  <c r="L355" i="190" s="1"/>
  <c r="K354" i="190"/>
  <c r="K355" i="190" s="1"/>
  <c r="J354" i="190"/>
  <c r="J355" i="190" s="1"/>
  <c r="U353" i="190"/>
  <c r="T353" i="190"/>
  <c r="S353" i="190"/>
  <c r="R353" i="190"/>
  <c r="Q353" i="190"/>
  <c r="P353" i="190"/>
  <c r="O353" i="190"/>
  <c r="N353" i="190"/>
  <c r="M353" i="190"/>
  <c r="L353" i="190"/>
  <c r="K353" i="190"/>
  <c r="J353" i="190"/>
  <c r="U352" i="190"/>
  <c r="T352" i="190"/>
  <c r="S352" i="190"/>
  <c r="R352" i="190"/>
  <c r="Q352" i="190"/>
  <c r="P352" i="190"/>
  <c r="O352" i="190"/>
  <c r="N352" i="190"/>
  <c r="M352" i="190"/>
  <c r="L352" i="190"/>
  <c r="K352" i="190"/>
  <c r="J352" i="190"/>
  <c r="U345" i="190"/>
  <c r="U346" i="190" s="1"/>
  <c r="T345" i="190"/>
  <c r="T346" i="190" s="1"/>
  <c r="S345" i="190"/>
  <c r="S346" i="190" s="1"/>
  <c r="R345" i="190"/>
  <c r="R346" i="190" s="1"/>
  <c r="Q345" i="190"/>
  <c r="Q346" i="190" s="1"/>
  <c r="P345" i="190"/>
  <c r="P346" i="190" s="1"/>
  <c r="O345" i="190"/>
  <c r="O346" i="190" s="1"/>
  <c r="N345" i="190"/>
  <c r="N346" i="190" s="1"/>
  <c r="M345" i="190"/>
  <c r="M346" i="190" s="1"/>
  <c r="L345" i="190"/>
  <c r="L346" i="190" s="1"/>
  <c r="K345" i="190"/>
  <c r="K346" i="190" s="1"/>
  <c r="J345" i="190"/>
  <c r="J346" i="190" s="1"/>
  <c r="U344" i="190"/>
  <c r="T344" i="190"/>
  <c r="S344" i="190"/>
  <c r="R344" i="190"/>
  <c r="Q344" i="190"/>
  <c r="P344" i="190"/>
  <c r="O344" i="190"/>
  <c r="N344" i="190"/>
  <c r="M344" i="190"/>
  <c r="L344" i="190"/>
  <c r="K344" i="190"/>
  <c r="J344" i="190"/>
  <c r="U343" i="190"/>
  <c r="T343" i="190"/>
  <c r="S343" i="190"/>
  <c r="R343" i="190"/>
  <c r="Q343" i="190"/>
  <c r="P343" i="190"/>
  <c r="O343" i="190"/>
  <c r="N343" i="190"/>
  <c r="M343" i="190"/>
  <c r="L343" i="190"/>
  <c r="K343" i="190"/>
  <c r="J343" i="190"/>
  <c r="U341" i="190"/>
  <c r="U342" i="190" s="1"/>
  <c r="T341" i="190"/>
  <c r="T342" i="190" s="1"/>
  <c r="S341" i="190"/>
  <c r="S342" i="190" s="1"/>
  <c r="R341" i="190"/>
  <c r="R342" i="190" s="1"/>
  <c r="Q341" i="190"/>
  <c r="Q342" i="190" s="1"/>
  <c r="P341" i="190"/>
  <c r="P342" i="190" s="1"/>
  <c r="O341" i="190"/>
  <c r="O342" i="190" s="1"/>
  <c r="N341" i="190"/>
  <c r="N342" i="190" s="1"/>
  <c r="M341" i="190"/>
  <c r="M342" i="190" s="1"/>
  <c r="L341" i="190"/>
  <c r="L342" i="190" s="1"/>
  <c r="K341" i="190"/>
  <c r="K342" i="190" s="1"/>
  <c r="J341" i="190"/>
  <c r="J342" i="190" s="1"/>
  <c r="U340" i="190"/>
  <c r="T340" i="190"/>
  <c r="S340" i="190"/>
  <c r="R340" i="190"/>
  <c r="Q340" i="190"/>
  <c r="P340" i="190"/>
  <c r="O340" i="190"/>
  <c r="N340" i="190"/>
  <c r="M340" i="190"/>
  <c r="L340" i="190"/>
  <c r="K340" i="190"/>
  <c r="J340" i="190"/>
  <c r="U339" i="190"/>
  <c r="T339" i="190"/>
  <c r="S339" i="190"/>
  <c r="R339" i="190"/>
  <c r="Q339" i="190"/>
  <c r="P339" i="190"/>
  <c r="O339" i="190"/>
  <c r="N339" i="190"/>
  <c r="M339" i="190"/>
  <c r="L339" i="190"/>
  <c r="K339" i="190"/>
  <c r="J339" i="190"/>
  <c r="U332" i="190"/>
  <c r="U333" i="190" s="1"/>
  <c r="T332" i="190"/>
  <c r="T333" i="190" s="1"/>
  <c r="S332" i="190"/>
  <c r="S333" i="190" s="1"/>
  <c r="R332" i="190"/>
  <c r="R333" i="190" s="1"/>
  <c r="Q332" i="190"/>
  <c r="Q333" i="190" s="1"/>
  <c r="P332" i="190"/>
  <c r="P333" i="190" s="1"/>
  <c r="O332" i="190"/>
  <c r="O333" i="190" s="1"/>
  <c r="N332" i="190"/>
  <c r="N333" i="190" s="1"/>
  <c r="M332" i="190"/>
  <c r="M333" i="190" s="1"/>
  <c r="L332" i="190"/>
  <c r="L333" i="190" s="1"/>
  <c r="K332" i="190"/>
  <c r="K333" i="190" s="1"/>
  <c r="J332" i="190"/>
  <c r="J333" i="190" s="1"/>
  <c r="U331" i="190"/>
  <c r="T331" i="190"/>
  <c r="S331" i="190"/>
  <c r="R331" i="190"/>
  <c r="Q331" i="190"/>
  <c r="P331" i="190"/>
  <c r="O331" i="190"/>
  <c r="N331" i="190"/>
  <c r="M331" i="190"/>
  <c r="L331" i="190"/>
  <c r="K331" i="190"/>
  <c r="J331" i="190"/>
  <c r="U330" i="190"/>
  <c r="T330" i="190"/>
  <c r="S330" i="190"/>
  <c r="R330" i="190"/>
  <c r="Q330" i="190"/>
  <c r="P330" i="190"/>
  <c r="O330" i="190"/>
  <c r="N330" i="190"/>
  <c r="M330" i="190"/>
  <c r="L330" i="190"/>
  <c r="K330" i="190"/>
  <c r="J330" i="190"/>
  <c r="U328" i="190"/>
  <c r="U329" i="190" s="1"/>
  <c r="T328" i="190"/>
  <c r="T329" i="190" s="1"/>
  <c r="S328" i="190"/>
  <c r="S329" i="190" s="1"/>
  <c r="R328" i="190"/>
  <c r="R329" i="190" s="1"/>
  <c r="Q328" i="190"/>
  <c r="Q329" i="190" s="1"/>
  <c r="P328" i="190"/>
  <c r="P329" i="190" s="1"/>
  <c r="O328" i="190"/>
  <c r="O329" i="190" s="1"/>
  <c r="N328" i="190"/>
  <c r="N329" i="190" s="1"/>
  <c r="M328" i="190"/>
  <c r="M329" i="190" s="1"/>
  <c r="L328" i="190"/>
  <c r="L329" i="190" s="1"/>
  <c r="K328" i="190"/>
  <c r="K329" i="190" s="1"/>
  <c r="J328" i="190"/>
  <c r="J329" i="190" s="1"/>
  <c r="U327" i="190"/>
  <c r="T327" i="190"/>
  <c r="S327" i="190"/>
  <c r="R327" i="190"/>
  <c r="Q327" i="190"/>
  <c r="P327" i="190"/>
  <c r="O327" i="190"/>
  <c r="N327" i="190"/>
  <c r="M327" i="190"/>
  <c r="L327" i="190"/>
  <c r="K327" i="190"/>
  <c r="J327" i="190"/>
  <c r="U326" i="190"/>
  <c r="T326" i="190"/>
  <c r="S326" i="190"/>
  <c r="R326" i="190"/>
  <c r="Q326" i="190"/>
  <c r="P326" i="190"/>
  <c r="O326" i="190"/>
  <c r="N326" i="190"/>
  <c r="M326" i="190"/>
  <c r="L326" i="190"/>
  <c r="K326" i="190"/>
  <c r="J326" i="190"/>
  <c r="U319" i="190"/>
  <c r="U320" i="190" s="1"/>
  <c r="T319" i="190"/>
  <c r="T320" i="190" s="1"/>
  <c r="S319" i="190"/>
  <c r="S320" i="190" s="1"/>
  <c r="R319" i="190"/>
  <c r="R320" i="190" s="1"/>
  <c r="Q319" i="190"/>
  <c r="Q320" i="190" s="1"/>
  <c r="P319" i="190"/>
  <c r="P320" i="190" s="1"/>
  <c r="O319" i="190"/>
  <c r="O320" i="190" s="1"/>
  <c r="N319" i="190"/>
  <c r="N320" i="190" s="1"/>
  <c r="M319" i="190"/>
  <c r="M320" i="190" s="1"/>
  <c r="L319" i="190"/>
  <c r="L320" i="190" s="1"/>
  <c r="K319" i="190"/>
  <c r="K320" i="190" s="1"/>
  <c r="J319" i="190"/>
  <c r="J320" i="190" s="1"/>
  <c r="U318" i="190"/>
  <c r="T318" i="190"/>
  <c r="S318" i="190"/>
  <c r="R318" i="190"/>
  <c r="Q318" i="190"/>
  <c r="P318" i="190"/>
  <c r="O318" i="190"/>
  <c r="N318" i="190"/>
  <c r="M318" i="190"/>
  <c r="L318" i="190"/>
  <c r="K318" i="190"/>
  <c r="J318" i="190"/>
  <c r="U317" i="190"/>
  <c r="T317" i="190"/>
  <c r="S317" i="190"/>
  <c r="R317" i="190"/>
  <c r="Q317" i="190"/>
  <c r="P317" i="190"/>
  <c r="O317" i="190"/>
  <c r="N317" i="190"/>
  <c r="M317" i="190"/>
  <c r="L317" i="190"/>
  <c r="K317" i="190"/>
  <c r="J317" i="190"/>
  <c r="U315" i="190"/>
  <c r="U316" i="190" s="1"/>
  <c r="T315" i="190"/>
  <c r="T316" i="190" s="1"/>
  <c r="S315" i="190"/>
  <c r="S316" i="190" s="1"/>
  <c r="R315" i="190"/>
  <c r="R316" i="190" s="1"/>
  <c r="Q315" i="190"/>
  <c r="Q316" i="190" s="1"/>
  <c r="P315" i="190"/>
  <c r="P316" i="190" s="1"/>
  <c r="O315" i="190"/>
  <c r="O316" i="190" s="1"/>
  <c r="N315" i="190"/>
  <c r="N316" i="190" s="1"/>
  <c r="M315" i="190"/>
  <c r="M316" i="190" s="1"/>
  <c r="L315" i="190"/>
  <c r="L316" i="190" s="1"/>
  <c r="K315" i="190"/>
  <c r="K316" i="190" s="1"/>
  <c r="J315" i="190"/>
  <c r="J316" i="190" s="1"/>
  <c r="U314" i="190"/>
  <c r="T314" i="190"/>
  <c r="S314" i="190"/>
  <c r="R314" i="190"/>
  <c r="Q314" i="190"/>
  <c r="P314" i="190"/>
  <c r="O314" i="190"/>
  <c r="N314" i="190"/>
  <c r="M314" i="190"/>
  <c r="L314" i="190"/>
  <c r="K314" i="190"/>
  <c r="J314" i="190"/>
  <c r="U313" i="190"/>
  <c r="T313" i="190"/>
  <c r="S313" i="190"/>
  <c r="R313" i="190"/>
  <c r="Q313" i="190"/>
  <c r="P313" i="190"/>
  <c r="O313" i="190"/>
  <c r="N313" i="190"/>
  <c r="M313" i="190"/>
  <c r="L313" i="190"/>
  <c r="K313" i="190"/>
  <c r="J313" i="190"/>
  <c r="U306" i="190"/>
  <c r="U307" i="190" s="1"/>
  <c r="T306" i="190"/>
  <c r="T307" i="190" s="1"/>
  <c r="S306" i="190"/>
  <c r="S307" i="190" s="1"/>
  <c r="R306" i="190"/>
  <c r="R307" i="190" s="1"/>
  <c r="Q306" i="190"/>
  <c r="Q307" i="190" s="1"/>
  <c r="P306" i="190"/>
  <c r="P307" i="190" s="1"/>
  <c r="O306" i="190"/>
  <c r="O307" i="190" s="1"/>
  <c r="N306" i="190"/>
  <c r="N307" i="190" s="1"/>
  <c r="M306" i="190"/>
  <c r="M307" i="190" s="1"/>
  <c r="L306" i="190"/>
  <c r="L307" i="190" s="1"/>
  <c r="K306" i="190"/>
  <c r="K307" i="190" s="1"/>
  <c r="J306" i="190"/>
  <c r="J307" i="190" s="1"/>
  <c r="U305" i="190"/>
  <c r="T305" i="190"/>
  <c r="S305" i="190"/>
  <c r="R305" i="190"/>
  <c r="Q305" i="190"/>
  <c r="P305" i="190"/>
  <c r="O305" i="190"/>
  <c r="N305" i="190"/>
  <c r="M305" i="190"/>
  <c r="L305" i="190"/>
  <c r="K305" i="190"/>
  <c r="J305" i="190"/>
  <c r="U304" i="190"/>
  <c r="T304" i="190"/>
  <c r="S304" i="190"/>
  <c r="R304" i="190"/>
  <c r="Q304" i="190"/>
  <c r="P304" i="190"/>
  <c r="O304" i="190"/>
  <c r="N304" i="190"/>
  <c r="M304" i="190"/>
  <c r="L304" i="190"/>
  <c r="K304" i="190"/>
  <c r="J304" i="190"/>
  <c r="U302" i="190"/>
  <c r="U303" i="190" s="1"/>
  <c r="T302" i="190"/>
  <c r="T303" i="190" s="1"/>
  <c r="S302" i="190"/>
  <c r="S303" i="190" s="1"/>
  <c r="R302" i="190"/>
  <c r="R303" i="190" s="1"/>
  <c r="Q302" i="190"/>
  <c r="Q303" i="190" s="1"/>
  <c r="P302" i="190"/>
  <c r="P303" i="190" s="1"/>
  <c r="O302" i="190"/>
  <c r="O303" i="190" s="1"/>
  <c r="N302" i="190"/>
  <c r="N303" i="190" s="1"/>
  <c r="M302" i="190"/>
  <c r="M303" i="190" s="1"/>
  <c r="L302" i="190"/>
  <c r="L303" i="190" s="1"/>
  <c r="K302" i="190"/>
  <c r="K303" i="190" s="1"/>
  <c r="J302" i="190"/>
  <c r="J303" i="190" s="1"/>
  <c r="U301" i="190"/>
  <c r="T301" i="190"/>
  <c r="S301" i="190"/>
  <c r="R301" i="190"/>
  <c r="Q301" i="190"/>
  <c r="P301" i="190"/>
  <c r="O301" i="190"/>
  <c r="N301" i="190"/>
  <c r="M301" i="190"/>
  <c r="L301" i="190"/>
  <c r="K301" i="190"/>
  <c r="J301" i="190"/>
  <c r="U300" i="190"/>
  <c r="T300" i="190"/>
  <c r="S300" i="190"/>
  <c r="R300" i="190"/>
  <c r="Q300" i="190"/>
  <c r="P300" i="190"/>
  <c r="O300" i="190"/>
  <c r="N300" i="190"/>
  <c r="M300" i="190"/>
  <c r="L300" i="190"/>
  <c r="K300" i="190"/>
  <c r="J300" i="190"/>
  <c r="U293" i="190"/>
  <c r="U294" i="190" s="1"/>
  <c r="T293" i="190"/>
  <c r="T294" i="190" s="1"/>
  <c r="S293" i="190"/>
  <c r="S294" i="190" s="1"/>
  <c r="R293" i="190"/>
  <c r="R294" i="190" s="1"/>
  <c r="Q293" i="190"/>
  <c r="Q294" i="190" s="1"/>
  <c r="P293" i="190"/>
  <c r="P294" i="190" s="1"/>
  <c r="O293" i="190"/>
  <c r="O294" i="190" s="1"/>
  <c r="N293" i="190"/>
  <c r="N294" i="190" s="1"/>
  <c r="M293" i="190"/>
  <c r="M294" i="190" s="1"/>
  <c r="L293" i="190"/>
  <c r="K293" i="190"/>
  <c r="K294" i="190" s="1"/>
  <c r="J293" i="190"/>
  <c r="J294" i="190" s="1"/>
  <c r="U292" i="190"/>
  <c r="T292" i="190"/>
  <c r="S292" i="190"/>
  <c r="R292" i="190"/>
  <c r="Q292" i="190"/>
  <c r="P292" i="190"/>
  <c r="O292" i="190"/>
  <c r="N292" i="190"/>
  <c r="M292" i="190"/>
  <c r="L292" i="190"/>
  <c r="K292" i="190"/>
  <c r="J292" i="190"/>
  <c r="U291" i="190"/>
  <c r="T291" i="190"/>
  <c r="S291" i="190"/>
  <c r="R291" i="190"/>
  <c r="Q291" i="190"/>
  <c r="P291" i="190"/>
  <c r="O291" i="190"/>
  <c r="N291" i="190"/>
  <c r="M291" i="190"/>
  <c r="L291" i="190"/>
  <c r="K291" i="190"/>
  <c r="J291" i="190"/>
  <c r="U289" i="190"/>
  <c r="U290" i="190" s="1"/>
  <c r="T289" i="190"/>
  <c r="T290" i="190" s="1"/>
  <c r="S289" i="190"/>
  <c r="S290" i="190" s="1"/>
  <c r="R289" i="190"/>
  <c r="R290" i="190" s="1"/>
  <c r="Q289" i="190"/>
  <c r="Q290" i="190" s="1"/>
  <c r="P289" i="190"/>
  <c r="P290" i="190" s="1"/>
  <c r="O289" i="190"/>
  <c r="O290" i="190" s="1"/>
  <c r="N289" i="190"/>
  <c r="N290" i="190" s="1"/>
  <c r="M289" i="190"/>
  <c r="M290" i="190" s="1"/>
  <c r="L289" i="190"/>
  <c r="L290" i="190" s="1"/>
  <c r="K289" i="190"/>
  <c r="K290" i="190" s="1"/>
  <c r="J289" i="190"/>
  <c r="J290" i="190" s="1"/>
  <c r="U288" i="190"/>
  <c r="T288" i="190"/>
  <c r="S288" i="190"/>
  <c r="R288" i="190"/>
  <c r="Q288" i="190"/>
  <c r="P288" i="190"/>
  <c r="O288" i="190"/>
  <c r="N288" i="190"/>
  <c r="M288" i="190"/>
  <c r="L288" i="190"/>
  <c r="K288" i="190"/>
  <c r="J288" i="190"/>
  <c r="U287" i="190"/>
  <c r="T287" i="190"/>
  <c r="S287" i="190"/>
  <c r="R287" i="190"/>
  <c r="Q287" i="190"/>
  <c r="P287" i="190"/>
  <c r="O287" i="190"/>
  <c r="N287" i="190"/>
  <c r="M287" i="190"/>
  <c r="L287" i="190"/>
  <c r="K287" i="190"/>
  <c r="J287" i="190"/>
  <c r="U280" i="190"/>
  <c r="U281" i="190" s="1"/>
  <c r="T280" i="190"/>
  <c r="T281" i="190" s="1"/>
  <c r="S280" i="190"/>
  <c r="S281" i="190" s="1"/>
  <c r="R280" i="190"/>
  <c r="R281" i="190" s="1"/>
  <c r="Q280" i="190"/>
  <c r="Q281" i="190" s="1"/>
  <c r="P280" i="190"/>
  <c r="P281" i="190" s="1"/>
  <c r="O280" i="190"/>
  <c r="O281" i="190" s="1"/>
  <c r="N280" i="190"/>
  <c r="N281" i="190" s="1"/>
  <c r="M280" i="190"/>
  <c r="M281" i="190" s="1"/>
  <c r="L280" i="190"/>
  <c r="L281" i="190" s="1"/>
  <c r="K280" i="190"/>
  <c r="K281" i="190" s="1"/>
  <c r="J280" i="190"/>
  <c r="J281" i="190" s="1"/>
  <c r="U279" i="190"/>
  <c r="T279" i="190"/>
  <c r="S279" i="190"/>
  <c r="R279" i="190"/>
  <c r="Q279" i="190"/>
  <c r="P279" i="190"/>
  <c r="O279" i="190"/>
  <c r="N279" i="190"/>
  <c r="M279" i="190"/>
  <c r="L279" i="190"/>
  <c r="K279" i="190"/>
  <c r="J279" i="190"/>
  <c r="U278" i="190"/>
  <c r="T278" i="190"/>
  <c r="S278" i="190"/>
  <c r="R278" i="190"/>
  <c r="Q278" i="190"/>
  <c r="P278" i="190"/>
  <c r="O278" i="190"/>
  <c r="N278" i="190"/>
  <c r="M278" i="190"/>
  <c r="L278" i="190"/>
  <c r="K278" i="190"/>
  <c r="J278" i="190"/>
  <c r="U276" i="190"/>
  <c r="U277" i="190" s="1"/>
  <c r="T276" i="190"/>
  <c r="T277" i="190" s="1"/>
  <c r="S276" i="190"/>
  <c r="S277" i="190" s="1"/>
  <c r="R276" i="190"/>
  <c r="R277" i="190" s="1"/>
  <c r="Q276" i="190"/>
  <c r="Q277" i="190" s="1"/>
  <c r="P276" i="190"/>
  <c r="P277" i="190" s="1"/>
  <c r="O276" i="190"/>
  <c r="O277" i="190" s="1"/>
  <c r="N276" i="190"/>
  <c r="N277" i="190" s="1"/>
  <c r="M276" i="190"/>
  <c r="M277" i="190" s="1"/>
  <c r="L276" i="190"/>
  <c r="L277" i="190" s="1"/>
  <c r="K276" i="190"/>
  <c r="K277" i="190" s="1"/>
  <c r="J276" i="190"/>
  <c r="J277" i="190" s="1"/>
  <c r="U275" i="190"/>
  <c r="T275" i="190"/>
  <c r="S275" i="190"/>
  <c r="R275" i="190"/>
  <c r="Q275" i="190"/>
  <c r="P275" i="190"/>
  <c r="O275" i="190"/>
  <c r="N275" i="190"/>
  <c r="M275" i="190"/>
  <c r="L275" i="190"/>
  <c r="K275" i="190"/>
  <c r="J275" i="190"/>
  <c r="U274" i="190"/>
  <c r="T274" i="190"/>
  <c r="S274" i="190"/>
  <c r="R274" i="190"/>
  <c r="Q274" i="190"/>
  <c r="P274" i="190"/>
  <c r="O274" i="190"/>
  <c r="N274" i="190"/>
  <c r="M274" i="190"/>
  <c r="L274" i="190"/>
  <c r="K274" i="190"/>
  <c r="J274" i="190"/>
  <c r="U267" i="190"/>
  <c r="U268" i="190" s="1"/>
  <c r="T267" i="190"/>
  <c r="T268" i="190" s="1"/>
  <c r="S267" i="190"/>
  <c r="S268" i="190" s="1"/>
  <c r="R267" i="190"/>
  <c r="R268" i="190" s="1"/>
  <c r="Q267" i="190"/>
  <c r="Q268" i="190" s="1"/>
  <c r="P267" i="190"/>
  <c r="P268" i="190" s="1"/>
  <c r="O267" i="190"/>
  <c r="O268" i="190" s="1"/>
  <c r="N267" i="190"/>
  <c r="N268" i="190" s="1"/>
  <c r="M267" i="190"/>
  <c r="M268" i="190" s="1"/>
  <c r="L267" i="190"/>
  <c r="L268" i="190" s="1"/>
  <c r="K267" i="190"/>
  <c r="K268" i="190" s="1"/>
  <c r="J267" i="190"/>
  <c r="J268" i="190" s="1"/>
  <c r="U266" i="190"/>
  <c r="T266" i="190"/>
  <c r="S266" i="190"/>
  <c r="R266" i="190"/>
  <c r="Q266" i="190"/>
  <c r="P266" i="190"/>
  <c r="O266" i="190"/>
  <c r="N266" i="190"/>
  <c r="M266" i="190"/>
  <c r="L266" i="190"/>
  <c r="K266" i="190"/>
  <c r="J266" i="190"/>
  <c r="U265" i="190"/>
  <c r="T265" i="190"/>
  <c r="S265" i="190"/>
  <c r="R265" i="190"/>
  <c r="Q265" i="190"/>
  <c r="P265" i="190"/>
  <c r="O265" i="190"/>
  <c r="N265" i="190"/>
  <c r="M265" i="190"/>
  <c r="L265" i="190"/>
  <c r="K265" i="190"/>
  <c r="J265" i="190"/>
  <c r="U263" i="190"/>
  <c r="U264" i="190" s="1"/>
  <c r="T263" i="190"/>
  <c r="T264" i="190" s="1"/>
  <c r="S263" i="190"/>
  <c r="S264" i="190" s="1"/>
  <c r="R263" i="190"/>
  <c r="R264" i="190" s="1"/>
  <c r="Q263" i="190"/>
  <c r="Q264" i="190" s="1"/>
  <c r="P263" i="190"/>
  <c r="P264" i="190" s="1"/>
  <c r="O263" i="190"/>
  <c r="O264" i="190" s="1"/>
  <c r="N263" i="190"/>
  <c r="N264" i="190" s="1"/>
  <c r="M263" i="190"/>
  <c r="M264" i="190" s="1"/>
  <c r="L263" i="190"/>
  <c r="L264" i="190" s="1"/>
  <c r="K263" i="190"/>
  <c r="K264" i="190" s="1"/>
  <c r="J263" i="190"/>
  <c r="J264" i="190" s="1"/>
  <c r="U262" i="190"/>
  <c r="T262" i="190"/>
  <c r="S262" i="190"/>
  <c r="R262" i="190"/>
  <c r="Q262" i="190"/>
  <c r="P262" i="190"/>
  <c r="O262" i="190"/>
  <c r="N262" i="190"/>
  <c r="M262" i="190"/>
  <c r="L262" i="190"/>
  <c r="K262" i="190"/>
  <c r="J262" i="190"/>
  <c r="U261" i="190"/>
  <c r="T261" i="190"/>
  <c r="S261" i="190"/>
  <c r="R261" i="190"/>
  <c r="Q261" i="190"/>
  <c r="P261" i="190"/>
  <c r="O261" i="190"/>
  <c r="N261" i="190"/>
  <c r="M261" i="190"/>
  <c r="L261" i="190"/>
  <c r="K261" i="190"/>
  <c r="J261" i="190"/>
  <c r="U254" i="190"/>
  <c r="U255" i="190" s="1"/>
  <c r="T254" i="190"/>
  <c r="T255" i="190" s="1"/>
  <c r="S254" i="190"/>
  <c r="S255" i="190" s="1"/>
  <c r="R254" i="190"/>
  <c r="R255" i="190" s="1"/>
  <c r="Q254" i="190"/>
  <c r="Q255" i="190" s="1"/>
  <c r="P254" i="190"/>
  <c r="P255" i="190" s="1"/>
  <c r="O254" i="190"/>
  <c r="O255" i="190" s="1"/>
  <c r="N254" i="190"/>
  <c r="N255" i="190" s="1"/>
  <c r="M254" i="190"/>
  <c r="M255" i="190" s="1"/>
  <c r="L254" i="190"/>
  <c r="L255" i="190" s="1"/>
  <c r="K254" i="190"/>
  <c r="K255" i="190" s="1"/>
  <c r="J254" i="190"/>
  <c r="J255" i="190" s="1"/>
  <c r="U253" i="190"/>
  <c r="T253" i="190"/>
  <c r="S253" i="190"/>
  <c r="R253" i="190"/>
  <c r="Q253" i="190"/>
  <c r="P253" i="190"/>
  <c r="O253" i="190"/>
  <c r="N253" i="190"/>
  <c r="M253" i="190"/>
  <c r="L253" i="190"/>
  <c r="K253" i="190"/>
  <c r="J253" i="190"/>
  <c r="U252" i="190"/>
  <c r="T252" i="190"/>
  <c r="S252" i="190"/>
  <c r="R252" i="190"/>
  <c r="Q252" i="190"/>
  <c r="P252" i="190"/>
  <c r="O252" i="190"/>
  <c r="N252" i="190"/>
  <c r="M252" i="190"/>
  <c r="L252" i="190"/>
  <c r="K252" i="190"/>
  <c r="J252" i="190"/>
  <c r="U250" i="190"/>
  <c r="U251" i="190" s="1"/>
  <c r="T250" i="190"/>
  <c r="T251" i="190" s="1"/>
  <c r="S250" i="190"/>
  <c r="S251" i="190" s="1"/>
  <c r="R250" i="190"/>
  <c r="R251" i="190" s="1"/>
  <c r="Q250" i="190"/>
  <c r="Q251" i="190" s="1"/>
  <c r="P250" i="190"/>
  <c r="P251" i="190" s="1"/>
  <c r="O250" i="190"/>
  <c r="O251" i="190" s="1"/>
  <c r="N250" i="190"/>
  <c r="N251" i="190" s="1"/>
  <c r="M250" i="190"/>
  <c r="M251" i="190" s="1"/>
  <c r="L250" i="190"/>
  <c r="L251" i="190" s="1"/>
  <c r="K250" i="190"/>
  <c r="K251" i="190" s="1"/>
  <c r="J250" i="190"/>
  <c r="J251" i="190" s="1"/>
  <c r="U249" i="190"/>
  <c r="T249" i="190"/>
  <c r="S249" i="190"/>
  <c r="R249" i="190"/>
  <c r="Q249" i="190"/>
  <c r="P249" i="190"/>
  <c r="O249" i="190"/>
  <c r="N249" i="190"/>
  <c r="M249" i="190"/>
  <c r="L249" i="190"/>
  <c r="K249" i="190"/>
  <c r="J249" i="190"/>
  <c r="U248" i="190"/>
  <c r="T248" i="190"/>
  <c r="S248" i="190"/>
  <c r="R248" i="190"/>
  <c r="Q248" i="190"/>
  <c r="P248" i="190"/>
  <c r="O248" i="190"/>
  <c r="N248" i="190"/>
  <c r="M248" i="190"/>
  <c r="L248" i="190"/>
  <c r="K248" i="190"/>
  <c r="J248" i="190"/>
  <c r="U241" i="190"/>
  <c r="U242" i="190" s="1"/>
  <c r="T241" i="190"/>
  <c r="T242" i="190" s="1"/>
  <c r="S241" i="190"/>
  <c r="S242" i="190" s="1"/>
  <c r="R241" i="190"/>
  <c r="R242" i="190" s="1"/>
  <c r="Q241" i="190"/>
  <c r="Q242" i="190" s="1"/>
  <c r="P241" i="190"/>
  <c r="P242" i="190" s="1"/>
  <c r="O241" i="190"/>
  <c r="O242" i="190" s="1"/>
  <c r="N241" i="190"/>
  <c r="N242" i="190" s="1"/>
  <c r="M241" i="190"/>
  <c r="M242" i="190" s="1"/>
  <c r="L241" i="190"/>
  <c r="L242" i="190" s="1"/>
  <c r="K241" i="190"/>
  <c r="K242" i="190" s="1"/>
  <c r="J241" i="190"/>
  <c r="J242" i="190" s="1"/>
  <c r="U240" i="190"/>
  <c r="T240" i="190"/>
  <c r="S240" i="190"/>
  <c r="R240" i="190"/>
  <c r="Q240" i="190"/>
  <c r="P240" i="190"/>
  <c r="O240" i="190"/>
  <c r="N240" i="190"/>
  <c r="M240" i="190"/>
  <c r="L240" i="190"/>
  <c r="K240" i="190"/>
  <c r="J240" i="190"/>
  <c r="U239" i="190"/>
  <c r="T239" i="190"/>
  <c r="S239" i="190"/>
  <c r="R239" i="190"/>
  <c r="Q239" i="190"/>
  <c r="P239" i="190"/>
  <c r="O239" i="190"/>
  <c r="N239" i="190"/>
  <c r="M239" i="190"/>
  <c r="L239" i="190"/>
  <c r="K239" i="190"/>
  <c r="J239" i="190"/>
  <c r="U237" i="190"/>
  <c r="U238" i="190" s="1"/>
  <c r="T237" i="190"/>
  <c r="T238" i="190" s="1"/>
  <c r="S237" i="190"/>
  <c r="S238" i="190" s="1"/>
  <c r="R237" i="190"/>
  <c r="R238" i="190" s="1"/>
  <c r="Q237" i="190"/>
  <c r="Q238" i="190" s="1"/>
  <c r="P237" i="190"/>
  <c r="P238" i="190" s="1"/>
  <c r="O237" i="190"/>
  <c r="O238" i="190" s="1"/>
  <c r="N237" i="190"/>
  <c r="N238" i="190" s="1"/>
  <c r="M237" i="190"/>
  <c r="M238" i="190" s="1"/>
  <c r="L237" i="190"/>
  <c r="L238" i="190" s="1"/>
  <c r="K237" i="190"/>
  <c r="K238" i="190" s="1"/>
  <c r="J237" i="190"/>
  <c r="J238" i="190" s="1"/>
  <c r="U236" i="190"/>
  <c r="T236" i="190"/>
  <c r="S236" i="190"/>
  <c r="R236" i="190"/>
  <c r="Q236" i="190"/>
  <c r="P236" i="190"/>
  <c r="O236" i="190"/>
  <c r="N236" i="190"/>
  <c r="M236" i="190"/>
  <c r="L236" i="190"/>
  <c r="K236" i="190"/>
  <c r="J236" i="190"/>
  <c r="U235" i="190"/>
  <c r="T235" i="190"/>
  <c r="S235" i="190"/>
  <c r="R235" i="190"/>
  <c r="Q235" i="190"/>
  <c r="P235" i="190"/>
  <c r="O235" i="190"/>
  <c r="N235" i="190"/>
  <c r="M235" i="190"/>
  <c r="L235" i="190"/>
  <c r="K235" i="190"/>
  <c r="J235" i="190"/>
  <c r="U228" i="190"/>
  <c r="U229" i="190" s="1"/>
  <c r="T228" i="190"/>
  <c r="T229" i="190" s="1"/>
  <c r="S228" i="190"/>
  <c r="S229" i="190" s="1"/>
  <c r="R228" i="190"/>
  <c r="R229" i="190" s="1"/>
  <c r="Q228" i="190"/>
  <c r="Q229" i="190" s="1"/>
  <c r="P228" i="190"/>
  <c r="P229" i="190" s="1"/>
  <c r="O228" i="190"/>
  <c r="O229" i="190" s="1"/>
  <c r="N228" i="190"/>
  <c r="N229" i="190" s="1"/>
  <c r="M228" i="190"/>
  <c r="M229" i="190" s="1"/>
  <c r="L228" i="190"/>
  <c r="L229" i="190" s="1"/>
  <c r="K228" i="190"/>
  <c r="K229" i="190" s="1"/>
  <c r="J228" i="190"/>
  <c r="J229" i="190" s="1"/>
  <c r="U227" i="190"/>
  <c r="T227" i="190"/>
  <c r="S227" i="190"/>
  <c r="R227" i="190"/>
  <c r="Q227" i="190"/>
  <c r="P227" i="190"/>
  <c r="O227" i="190"/>
  <c r="N227" i="190"/>
  <c r="M227" i="190"/>
  <c r="L227" i="190"/>
  <c r="K227" i="190"/>
  <c r="J227" i="190"/>
  <c r="U226" i="190"/>
  <c r="T226" i="190"/>
  <c r="S226" i="190"/>
  <c r="R226" i="190"/>
  <c r="Q226" i="190"/>
  <c r="P226" i="190"/>
  <c r="O226" i="190"/>
  <c r="N226" i="190"/>
  <c r="M226" i="190"/>
  <c r="L226" i="190"/>
  <c r="K226" i="190"/>
  <c r="J226" i="190"/>
  <c r="U224" i="190"/>
  <c r="U225" i="190" s="1"/>
  <c r="T224" i="190"/>
  <c r="T225" i="190" s="1"/>
  <c r="S224" i="190"/>
  <c r="S225" i="190" s="1"/>
  <c r="R224" i="190"/>
  <c r="R225" i="190" s="1"/>
  <c r="Q224" i="190"/>
  <c r="Q225" i="190" s="1"/>
  <c r="P224" i="190"/>
  <c r="P225" i="190" s="1"/>
  <c r="O224" i="190"/>
  <c r="O225" i="190" s="1"/>
  <c r="N224" i="190"/>
  <c r="N225" i="190" s="1"/>
  <c r="M224" i="190"/>
  <c r="M225" i="190" s="1"/>
  <c r="L224" i="190"/>
  <c r="L225" i="190" s="1"/>
  <c r="K224" i="190"/>
  <c r="K225" i="190" s="1"/>
  <c r="J224" i="190"/>
  <c r="J225" i="190" s="1"/>
  <c r="U223" i="190"/>
  <c r="T223" i="190"/>
  <c r="S223" i="190"/>
  <c r="R223" i="190"/>
  <c r="Q223" i="190"/>
  <c r="P223" i="190"/>
  <c r="O223" i="190"/>
  <c r="N223" i="190"/>
  <c r="M223" i="190"/>
  <c r="L223" i="190"/>
  <c r="K223" i="190"/>
  <c r="J223" i="190"/>
  <c r="U222" i="190"/>
  <c r="T222" i="190"/>
  <c r="S222" i="190"/>
  <c r="R222" i="190"/>
  <c r="Q222" i="190"/>
  <c r="P222" i="190"/>
  <c r="O222" i="190"/>
  <c r="N222" i="190"/>
  <c r="M222" i="190"/>
  <c r="L222" i="190"/>
  <c r="K222" i="190"/>
  <c r="J222" i="190"/>
  <c r="U215" i="190"/>
  <c r="U216" i="190" s="1"/>
  <c r="T215" i="190"/>
  <c r="T216" i="190" s="1"/>
  <c r="S215" i="190"/>
  <c r="S216" i="190" s="1"/>
  <c r="R215" i="190"/>
  <c r="R216" i="190" s="1"/>
  <c r="Q215" i="190"/>
  <c r="Q216" i="190" s="1"/>
  <c r="P215" i="190"/>
  <c r="P216" i="190" s="1"/>
  <c r="O215" i="190"/>
  <c r="O216" i="190" s="1"/>
  <c r="N215" i="190"/>
  <c r="N216" i="190" s="1"/>
  <c r="M215" i="190"/>
  <c r="M216" i="190" s="1"/>
  <c r="L215" i="190"/>
  <c r="L216" i="190" s="1"/>
  <c r="K215" i="190"/>
  <c r="K216" i="190" s="1"/>
  <c r="J215" i="190"/>
  <c r="U214" i="190"/>
  <c r="T214" i="190"/>
  <c r="S214" i="190"/>
  <c r="R214" i="190"/>
  <c r="Q214" i="190"/>
  <c r="P214" i="190"/>
  <c r="O214" i="190"/>
  <c r="N214" i="190"/>
  <c r="M214" i="190"/>
  <c r="L214" i="190"/>
  <c r="K214" i="190"/>
  <c r="J214" i="190"/>
  <c r="U213" i="190"/>
  <c r="T213" i="190"/>
  <c r="S213" i="190"/>
  <c r="R213" i="190"/>
  <c r="Q213" i="190"/>
  <c r="P213" i="190"/>
  <c r="O213" i="190"/>
  <c r="N213" i="190"/>
  <c r="M213" i="190"/>
  <c r="L213" i="190"/>
  <c r="K213" i="190"/>
  <c r="J213" i="190"/>
  <c r="U211" i="190"/>
  <c r="U212" i="190" s="1"/>
  <c r="T211" i="190"/>
  <c r="T212" i="190" s="1"/>
  <c r="S211" i="190"/>
  <c r="S212" i="190" s="1"/>
  <c r="R211" i="190"/>
  <c r="R212" i="190" s="1"/>
  <c r="Q211" i="190"/>
  <c r="Q212" i="190" s="1"/>
  <c r="P211" i="190"/>
  <c r="P212" i="190" s="1"/>
  <c r="O211" i="190"/>
  <c r="O212" i="190" s="1"/>
  <c r="N211" i="190"/>
  <c r="N212" i="190" s="1"/>
  <c r="M211" i="190"/>
  <c r="M212" i="190" s="1"/>
  <c r="L211" i="190"/>
  <c r="L212" i="190" s="1"/>
  <c r="K211" i="190"/>
  <c r="J211" i="190"/>
  <c r="J212" i="190" s="1"/>
  <c r="U210" i="190"/>
  <c r="T210" i="190"/>
  <c r="S210" i="190"/>
  <c r="R210" i="190"/>
  <c r="Q210" i="190"/>
  <c r="P210" i="190"/>
  <c r="O210" i="190"/>
  <c r="N210" i="190"/>
  <c r="M210" i="190"/>
  <c r="L210" i="190"/>
  <c r="K210" i="190"/>
  <c r="J210" i="190"/>
  <c r="U209" i="190"/>
  <c r="T209" i="190"/>
  <c r="S209" i="190"/>
  <c r="R209" i="190"/>
  <c r="Q209" i="190"/>
  <c r="P209" i="190"/>
  <c r="O209" i="190"/>
  <c r="N209" i="190"/>
  <c r="M209" i="190"/>
  <c r="L209" i="190"/>
  <c r="K209" i="190"/>
  <c r="J209" i="190"/>
  <c r="U202" i="190"/>
  <c r="U203" i="190" s="1"/>
  <c r="T202" i="190"/>
  <c r="T203" i="190" s="1"/>
  <c r="S202" i="190"/>
  <c r="S203" i="190" s="1"/>
  <c r="R202" i="190"/>
  <c r="R203" i="190" s="1"/>
  <c r="Q202" i="190"/>
  <c r="Q203" i="190" s="1"/>
  <c r="P202" i="190"/>
  <c r="P203" i="190" s="1"/>
  <c r="O202" i="190"/>
  <c r="O203" i="190" s="1"/>
  <c r="N202" i="190"/>
  <c r="N203" i="190" s="1"/>
  <c r="M202" i="190"/>
  <c r="M203" i="190" s="1"/>
  <c r="L202" i="190"/>
  <c r="L203" i="190" s="1"/>
  <c r="K202" i="190"/>
  <c r="K203" i="190" s="1"/>
  <c r="J202" i="190"/>
  <c r="J203" i="190" s="1"/>
  <c r="U201" i="190"/>
  <c r="T201" i="190"/>
  <c r="S201" i="190"/>
  <c r="R201" i="190"/>
  <c r="Q201" i="190"/>
  <c r="P201" i="190"/>
  <c r="O201" i="190"/>
  <c r="N201" i="190"/>
  <c r="M201" i="190"/>
  <c r="L201" i="190"/>
  <c r="K201" i="190"/>
  <c r="J201" i="190"/>
  <c r="U200" i="190"/>
  <c r="T200" i="190"/>
  <c r="S200" i="190"/>
  <c r="R200" i="190"/>
  <c r="Q200" i="190"/>
  <c r="P200" i="190"/>
  <c r="O200" i="190"/>
  <c r="N200" i="190"/>
  <c r="M200" i="190"/>
  <c r="L200" i="190"/>
  <c r="K200" i="190"/>
  <c r="J200" i="190"/>
  <c r="U198" i="190"/>
  <c r="U199" i="190" s="1"/>
  <c r="T198" i="190"/>
  <c r="T199" i="190" s="1"/>
  <c r="S198" i="190"/>
  <c r="S199" i="190" s="1"/>
  <c r="R198" i="190"/>
  <c r="R199" i="190" s="1"/>
  <c r="Q198" i="190"/>
  <c r="Q199" i="190" s="1"/>
  <c r="P198" i="190"/>
  <c r="P199" i="190" s="1"/>
  <c r="O198" i="190"/>
  <c r="O199" i="190" s="1"/>
  <c r="N198" i="190"/>
  <c r="N199" i="190" s="1"/>
  <c r="M198" i="190"/>
  <c r="M199" i="190" s="1"/>
  <c r="L198" i="190"/>
  <c r="L199" i="190" s="1"/>
  <c r="K198" i="190"/>
  <c r="K199" i="190" s="1"/>
  <c r="J198" i="190"/>
  <c r="U197" i="190"/>
  <c r="T197" i="190"/>
  <c r="S197" i="190"/>
  <c r="R197" i="190"/>
  <c r="Q197" i="190"/>
  <c r="P197" i="190"/>
  <c r="O197" i="190"/>
  <c r="N197" i="190"/>
  <c r="M197" i="190"/>
  <c r="L197" i="190"/>
  <c r="K197" i="190"/>
  <c r="J197" i="190"/>
  <c r="U196" i="190"/>
  <c r="T196" i="190"/>
  <c r="S196" i="190"/>
  <c r="R196" i="190"/>
  <c r="Q196" i="190"/>
  <c r="P196" i="190"/>
  <c r="O196" i="190"/>
  <c r="N196" i="190"/>
  <c r="M196" i="190"/>
  <c r="L196" i="190"/>
  <c r="K196" i="190"/>
  <c r="J196" i="190"/>
  <c r="U189" i="190"/>
  <c r="U190" i="190" s="1"/>
  <c r="T189" i="190"/>
  <c r="T190" i="190" s="1"/>
  <c r="S189" i="190"/>
  <c r="S190" i="190" s="1"/>
  <c r="R189" i="190"/>
  <c r="R190" i="190" s="1"/>
  <c r="Q189" i="190"/>
  <c r="Q190" i="190" s="1"/>
  <c r="P189" i="190"/>
  <c r="P190" i="190" s="1"/>
  <c r="O189" i="190"/>
  <c r="O190" i="190" s="1"/>
  <c r="N189" i="190"/>
  <c r="N190" i="190" s="1"/>
  <c r="M189" i="190"/>
  <c r="M190" i="190" s="1"/>
  <c r="L189" i="190"/>
  <c r="L190" i="190" s="1"/>
  <c r="K189" i="190"/>
  <c r="K190" i="190" s="1"/>
  <c r="J189" i="190"/>
  <c r="J190" i="190" s="1"/>
  <c r="U188" i="190"/>
  <c r="T188" i="190"/>
  <c r="S188" i="190"/>
  <c r="R188" i="190"/>
  <c r="Q188" i="190"/>
  <c r="P188" i="190"/>
  <c r="O188" i="190"/>
  <c r="N188" i="190"/>
  <c r="M188" i="190"/>
  <c r="L188" i="190"/>
  <c r="K188" i="190"/>
  <c r="J188" i="190"/>
  <c r="U187" i="190"/>
  <c r="T187" i="190"/>
  <c r="S187" i="190"/>
  <c r="R187" i="190"/>
  <c r="Q187" i="190"/>
  <c r="P187" i="190"/>
  <c r="O187" i="190"/>
  <c r="N187" i="190"/>
  <c r="M187" i="190"/>
  <c r="L187" i="190"/>
  <c r="K187" i="190"/>
  <c r="J187" i="190"/>
  <c r="U185" i="190"/>
  <c r="U186" i="190" s="1"/>
  <c r="T185" i="190"/>
  <c r="T186" i="190" s="1"/>
  <c r="S185" i="190"/>
  <c r="S186" i="190" s="1"/>
  <c r="R185" i="190"/>
  <c r="R186" i="190" s="1"/>
  <c r="Q185" i="190"/>
  <c r="Q186" i="190" s="1"/>
  <c r="P185" i="190"/>
  <c r="P186" i="190" s="1"/>
  <c r="O185" i="190"/>
  <c r="O186" i="190" s="1"/>
  <c r="N185" i="190"/>
  <c r="N186" i="190" s="1"/>
  <c r="M185" i="190"/>
  <c r="M186" i="190" s="1"/>
  <c r="L185" i="190"/>
  <c r="L186" i="190" s="1"/>
  <c r="K185" i="190"/>
  <c r="K186" i="190" s="1"/>
  <c r="J185" i="190"/>
  <c r="J186" i="190" s="1"/>
  <c r="U184" i="190"/>
  <c r="T184" i="190"/>
  <c r="S184" i="190"/>
  <c r="R184" i="190"/>
  <c r="Q184" i="190"/>
  <c r="P184" i="190"/>
  <c r="O184" i="190"/>
  <c r="N184" i="190"/>
  <c r="M184" i="190"/>
  <c r="L184" i="190"/>
  <c r="K184" i="190"/>
  <c r="J184" i="190"/>
  <c r="U183" i="190"/>
  <c r="T183" i="190"/>
  <c r="S183" i="190"/>
  <c r="R183" i="190"/>
  <c r="Q183" i="190"/>
  <c r="P183" i="190"/>
  <c r="O183" i="190"/>
  <c r="N183" i="190"/>
  <c r="M183" i="190"/>
  <c r="L183" i="190"/>
  <c r="K183" i="190"/>
  <c r="J183" i="190"/>
  <c r="U176" i="190"/>
  <c r="U177" i="190" s="1"/>
  <c r="T176" i="190"/>
  <c r="T177" i="190" s="1"/>
  <c r="S176" i="190"/>
  <c r="S177" i="190" s="1"/>
  <c r="R176" i="190"/>
  <c r="R177" i="190" s="1"/>
  <c r="Q176" i="190"/>
  <c r="Q177" i="190" s="1"/>
  <c r="P176" i="190"/>
  <c r="P177" i="190" s="1"/>
  <c r="O176" i="190"/>
  <c r="O177" i="190" s="1"/>
  <c r="N176" i="190"/>
  <c r="N177" i="190" s="1"/>
  <c r="M176" i="190"/>
  <c r="M177" i="190" s="1"/>
  <c r="L176" i="190"/>
  <c r="L177" i="190" s="1"/>
  <c r="K176" i="190"/>
  <c r="K177" i="190" s="1"/>
  <c r="J176" i="190"/>
  <c r="J177" i="190" s="1"/>
  <c r="U175" i="190"/>
  <c r="T175" i="190"/>
  <c r="S175" i="190"/>
  <c r="R175" i="190"/>
  <c r="Q175" i="190"/>
  <c r="P175" i="190"/>
  <c r="O175" i="190"/>
  <c r="N175" i="190"/>
  <c r="M175" i="190"/>
  <c r="L175" i="190"/>
  <c r="K175" i="190"/>
  <c r="J175" i="190"/>
  <c r="U174" i="190"/>
  <c r="T174" i="190"/>
  <c r="S174" i="190"/>
  <c r="R174" i="190"/>
  <c r="Q174" i="190"/>
  <c r="P174" i="190"/>
  <c r="O174" i="190"/>
  <c r="N174" i="190"/>
  <c r="M174" i="190"/>
  <c r="L174" i="190"/>
  <c r="K174" i="190"/>
  <c r="J174" i="190"/>
  <c r="U172" i="190"/>
  <c r="U173" i="190" s="1"/>
  <c r="T172" i="190"/>
  <c r="T173" i="190" s="1"/>
  <c r="S172" i="190"/>
  <c r="S173" i="190" s="1"/>
  <c r="R172" i="190"/>
  <c r="R173" i="190" s="1"/>
  <c r="Q172" i="190"/>
  <c r="Q173" i="190" s="1"/>
  <c r="P172" i="190"/>
  <c r="P173" i="190" s="1"/>
  <c r="O172" i="190"/>
  <c r="O173" i="190" s="1"/>
  <c r="N172" i="190"/>
  <c r="N173" i="190" s="1"/>
  <c r="M172" i="190"/>
  <c r="M173" i="190" s="1"/>
  <c r="L172" i="190"/>
  <c r="L173" i="190" s="1"/>
  <c r="K172" i="190"/>
  <c r="K173" i="190" s="1"/>
  <c r="J172" i="190"/>
  <c r="J173" i="190" s="1"/>
  <c r="U171" i="190"/>
  <c r="T171" i="190"/>
  <c r="S171" i="190"/>
  <c r="R171" i="190"/>
  <c r="Q171" i="190"/>
  <c r="P171" i="190"/>
  <c r="O171" i="190"/>
  <c r="N171" i="190"/>
  <c r="M171" i="190"/>
  <c r="L171" i="190"/>
  <c r="K171" i="190"/>
  <c r="J171" i="190"/>
  <c r="U170" i="190"/>
  <c r="T170" i="190"/>
  <c r="S170" i="190"/>
  <c r="R170" i="190"/>
  <c r="Q170" i="190"/>
  <c r="P170" i="190"/>
  <c r="O170" i="190"/>
  <c r="N170" i="190"/>
  <c r="M170" i="190"/>
  <c r="L170" i="190"/>
  <c r="K170" i="190"/>
  <c r="J170" i="190"/>
  <c r="U163" i="190"/>
  <c r="U164" i="190" s="1"/>
  <c r="T163" i="190"/>
  <c r="T164" i="190" s="1"/>
  <c r="S163" i="190"/>
  <c r="S164" i="190" s="1"/>
  <c r="R163" i="190"/>
  <c r="R164" i="190" s="1"/>
  <c r="Q163" i="190"/>
  <c r="Q164" i="190" s="1"/>
  <c r="P163" i="190"/>
  <c r="P164" i="190" s="1"/>
  <c r="O163" i="190"/>
  <c r="O164" i="190" s="1"/>
  <c r="N163" i="190"/>
  <c r="N164" i="190" s="1"/>
  <c r="M163" i="190"/>
  <c r="M164" i="190" s="1"/>
  <c r="L163" i="190"/>
  <c r="L164" i="190" s="1"/>
  <c r="K163" i="190"/>
  <c r="K164" i="190" s="1"/>
  <c r="J163" i="190"/>
  <c r="J164" i="190" s="1"/>
  <c r="U162" i="190"/>
  <c r="T162" i="190"/>
  <c r="S162" i="190"/>
  <c r="R162" i="190"/>
  <c r="Q162" i="190"/>
  <c r="P162" i="190"/>
  <c r="O162" i="190"/>
  <c r="N162" i="190"/>
  <c r="M162" i="190"/>
  <c r="L162" i="190"/>
  <c r="K162" i="190"/>
  <c r="J162" i="190"/>
  <c r="U161" i="190"/>
  <c r="T161" i="190"/>
  <c r="S161" i="190"/>
  <c r="R161" i="190"/>
  <c r="Q161" i="190"/>
  <c r="P161" i="190"/>
  <c r="O161" i="190"/>
  <c r="N161" i="190"/>
  <c r="M161" i="190"/>
  <c r="L161" i="190"/>
  <c r="K161" i="190"/>
  <c r="J161" i="190"/>
  <c r="U159" i="190"/>
  <c r="U160" i="190" s="1"/>
  <c r="T159" i="190"/>
  <c r="T160" i="190" s="1"/>
  <c r="S159" i="190"/>
  <c r="S160" i="190" s="1"/>
  <c r="R159" i="190"/>
  <c r="R160" i="190" s="1"/>
  <c r="Q159" i="190"/>
  <c r="Q160" i="190" s="1"/>
  <c r="P159" i="190"/>
  <c r="P160" i="190" s="1"/>
  <c r="O159" i="190"/>
  <c r="O160" i="190" s="1"/>
  <c r="N159" i="190"/>
  <c r="N160" i="190" s="1"/>
  <c r="M159" i="190"/>
  <c r="M160" i="190" s="1"/>
  <c r="L159" i="190"/>
  <c r="L160" i="190" s="1"/>
  <c r="K159" i="190"/>
  <c r="K160" i="190" s="1"/>
  <c r="J159" i="190"/>
  <c r="J160" i="190" s="1"/>
  <c r="U158" i="190"/>
  <c r="T158" i="190"/>
  <c r="S158" i="190"/>
  <c r="R158" i="190"/>
  <c r="Q158" i="190"/>
  <c r="P158" i="190"/>
  <c r="O158" i="190"/>
  <c r="N158" i="190"/>
  <c r="M158" i="190"/>
  <c r="L158" i="190"/>
  <c r="K158" i="190"/>
  <c r="J158" i="190"/>
  <c r="U157" i="190"/>
  <c r="T157" i="190"/>
  <c r="S157" i="190"/>
  <c r="R157" i="190"/>
  <c r="Q157" i="190"/>
  <c r="P157" i="190"/>
  <c r="O157" i="190"/>
  <c r="N157" i="190"/>
  <c r="M157" i="190"/>
  <c r="L157" i="190"/>
  <c r="K157" i="190"/>
  <c r="J157" i="190"/>
  <c r="U150" i="190"/>
  <c r="U151" i="190" s="1"/>
  <c r="T150" i="190"/>
  <c r="T151" i="190" s="1"/>
  <c r="S150" i="190"/>
  <c r="S151" i="190" s="1"/>
  <c r="R150" i="190"/>
  <c r="R151" i="190" s="1"/>
  <c r="Q150" i="190"/>
  <c r="Q151" i="190" s="1"/>
  <c r="P150" i="190"/>
  <c r="P151" i="190" s="1"/>
  <c r="O150" i="190"/>
  <c r="O151" i="190" s="1"/>
  <c r="N150" i="190"/>
  <c r="N151" i="190" s="1"/>
  <c r="M150" i="190"/>
  <c r="M151" i="190" s="1"/>
  <c r="L150" i="190"/>
  <c r="L151" i="190" s="1"/>
  <c r="K150" i="190"/>
  <c r="K151" i="190" s="1"/>
  <c r="J150" i="190"/>
  <c r="J151" i="190" s="1"/>
  <c r="U149" i="190"/>
  <c r="T149" i="190"/>
  <c r="S149" i="190"/>
  <c r="R149" i="190"/>
  <c r="Q149" i="190"/>
  <c r="P149" i="190"/>
  <c r="O149" i="190"/>
  <c r="N149" i="190"/>
  <c r="M149" i="190"/>
  <c r="L149" i="190"/>
  <c r="K149" i="190"/>
  <c r="J149" i="190"/>
  <c r="U148" i="190"/>
  <c r="T148" i="190"/>
  <c r="S148" i="190"/>
  <c r="R148" i="190"/>
  <c r="Q148" i="190"/>
  <c r="P148" i="190"/>
  <c r="O148" i="190"/>
  <c r="N148" i="190"/>
  <c r="M148" i="190"/>
  <c r="L148" i="190"/>
  <c r="K148" i="190"/>
  <c r="J148" i="190"/>
  <c r="U146" i="190"/>
  <c r="U147" i="190" s="1"/>
  <c r="T146" i="190"/>
  <c r="T147" i="190" s="1"/>
  <c r="S146" i="190"/>
  <c r="S147" i="190" s="1"/>
  <c r="R146" i="190"/>
  <c r="R147" i="190" s="1"/>
  <c r="Q146" i="190"/>
  <c r="Q147" i="190" s="1"/>
  <c r="P146" i="190"/>
  <c r="P147" i="190" s="1"/>
  <c r="O146" i="190"/>
  <c r="O147" i="190" s="1"/>
  <c r="N146" i="190"/>
  <c r="N147" i="190" s="1"/>
  <c r="M146" i="190"/>
  <c r="M147" i="190" s="1"/>
  <c r="L146" i="190"/>
  <c r="L147" i="190" s="1"/>
  <c r="K146" i="190"/>
  <c r="K147" i="190" s="1"/>
  <c r="J146" i="190"/>
  <c r="J147" i="190" s="1"/>
  <c r="U145" i="190"/>
  <c r="T145" i="190"/>
  <c r="S145" i="190"/>
  <c r="R145" i="190"/>
  <c r="Q145" i="190"/>
  <c r="P145" i="190"/>
  <c r="O145" i="190"/>
  <c r="N145" i="190"/>
  <c r="M145" i="190"/>
  <c r="L145" i="190"/>
  <c r="K145" i="190"/>
  <c r="J145" i="190"/>
  <c r="U144" i="190"/>
  <c r="T144" i="190"/>
  <c r="S144" i="190"/>
  <c r="R144" i="190"/>
  <c r="Q144" i="190"/>
  <c r="P144" i="190"/>
  <c r="O144" i="190"/>
  <c r="N144" i="190"/>
  <c r="M144" i="190"/>
  <c r="L144" i="190"/>
  <c r="K144" i="190"/>
  <c r="J144" i="190"/>
  <c r="U137" i="190"/>
  <c r="U138" i="190" s="1"/>
  <c r="T137" i="190"/>
  <c r="T138" i="190" s="1"/>
  <c r="S137" i="190"/>
  <c r="S138" i="190" s="1"/>
  <c r="R137" i="190"/>
  <c r="R138" i="190" s="1"/>
  <c r="Q137" i="190"/>
  <c r="Q138" i="190" s="1"/>
  <c r="P137" i="190"/>
  <c r="P138" i="190" s="1"/>
  <c r="O137" i="190"/>
  <c r="O138" i="190" s="1"/>
  <c r="N137" i="190"/>
  <c r="N138" i="190" s="1"/>
  <c r="M137" i="190"/>
  <c r="M138" i="190" s="1"/>
  <c r="L137" i="190"/>
  <c r="L138" i="190" s="1"/>
  <c r="K137" i="190"/>
  <c r="K138" i="190" s="1"/>
  <c r="J137" i="190"/>
  <c r="J138" i="190" s="1"/>
  <c r="U136" i="190"/>
  <c r="T136" i="190"/>
  <c r="S136" i="190"/>
  <c r="R136" i="190"/>
  <c r="Q136" i="190"/>
  <c r="P136" i="190"/>
  <c r="O136" i="190"/>
  <c r="N136" i="190"/>
  <c r="M136" i="190"/>
  <c r="L136" i="190"/>
  <c r="K136" i="190"/>
  <c r="J136" i="190"/>
  <c r="U135" i="190"/>
  <c r="T135" i="190"/>
  <c r="S135" i="190"/>
  <c r="R135" i="190"/>
  <c r="Q135" i="190"/>
  <c r="P135" i="190"/>
  <c r="O135" i="190"/>
  <c r="N135" i="190"/>
  <c r="M135" i="190"/>
  <c r="L135" i="190"/>
  <c r="K135" i="190"/>
  <c r="J135" i="190"/>
  <c r="U133" i="190"/>
  <c r="U134" i="190" s="1"/>
  <c r="T133" i="190"/>
  <c r="T134" i="190" s="1"/>
  <c r="S133" i="190"/>
  <c r="S134" i="190" s="1"/>
  <c r="R133" i="190"/>
  <c r="R134" i="190" s="1"/>
  <c r="Q133" i="190"/>
  <c r="Q134" i="190" s="1"/>
  <c r="P133" i="190"/>
  <c r="P134" i="190" s="1"/>
  <c r="O133" i="190"/>
  <c r="O134" i="190" s="1"/>
  <c r="N133" i="190"/>
  <c r="N134" i="190" s="1"/>
  <c r="M133" i="190"/>
  <c r="M134" i="190" s="1"/>
  <c r="L133" i="190"/>
  <c r="L134" i="190" s="1"/>
  <c r="K133" i="190"/>
  <c r="K134" i="190" s="1"/>
  <c r="J133" i="190"/>
  <c r="J134" i="190" s="1"/>
  <c r="U132" i="190"/>
  <c r="T132" i="190"/>
  <c r="S132" i="190"/>
  <c r="R132" i="190"/>
  <c r="Q132" i="190"/>
  <c r="P132" i="190"/>
  <c r="O132" i="190"/>
  <c r="N132" i="190"/>
  <c r="M132" i="190"/>
  <c r="L132" i="190"/>
  <c r="K132" i="190"/>
  <c r="J132" i="190"/>
  <c r="U131" i="190"/>
  <c r="T131" i="190"/>
  <c r="S131" i="190"/>
  <c r="R131" i="190"/>
  <c r="Q131" i="190"/>
  <c r="P131" i="190"/>
  <c r="O131" i="190"/>
  <c r="N131" i="190"/>
  <c r="M131" i="190"/>
  <c r="L131" i="190"/>
  <c r="K131" i="190"/>
  <c r="J131" i="190"/>
  <c r="U124" i="190"/>
  <c r="U125" i="190" s="1"/>
  <c r="T124" i="190"/>
  <c r="T125" i="190" s="1"/>
  <c r="S124" i="190"/>
  <c r="S125" i="190" s="1"/>
  <c r="R124" i="190"/>
  <c r="R125" i="190" s="1"/>
  <c r="Q124" i="190"/>
  <c r="Q125" i="190" s="1"/>
  <c r="P124" i="190"/>
  <c r="O124" i="190"/>
  <c r="O125" i="190" s="1"/>
  <c r="N124" i="190"/>
  <c r="N125" i="190" s="1"/>
  <c r="M124" i="190"/>
  <c r="M125" i="190" s="1"/>
  <c r="L124" i="190"/>
  <c r="L125" i="190" s="1"/>
  <c r="K124" i="190"/>
  <c r="K125" i="190" s="1"/>
  <c r="J124" i="190"/>
  <c r="J125" i="190" s="1"/>
  <c r="U123" i="190"/>
  <c r="T123" i="190"/>
  <c r="S123" i="190"/>
  <c r="R123" i="190"/>
  <c r="Q123" i="190"/>
  <c r="P123" i="190"/>
  <c r="O123" i="190"/>
  <c r="N123" i="190"/>
  <c r="M123" i="190"/>
  <c r="L123" i="190"/>
  <c r="K123" i="190"/>
  <c r="J123" i="190"/>
  <c r="U122" i="190"/>
  <c r="T122" i="190"/>
  <c r="S122" i="190"/>
  <c r="R122" i="190"/>
  <c r="Q122" i="190"/>
  <c r="P122" i="190"/>
  <c r="O122" i="190"/>
  <c r="N122" i="190"/>
  <c r="M122" i="190"/>
  <c r="L122" i="190"/>
  <c r="K122" i="190"/>
  <c r="J122" i="190"/>
  <c r="U120" i="190"/>
  <c r="U121" i="190" s="1"/>
  <c r="T120" i="190"/>
  <c r="T121" i="190" s="1"/>
  <c r="S120" i="190"/>
  <c r="S121" i="190" s="1"/>
  <c r="R120" i="190"/>
  <c r="R121" i="190" s="1"/>
  <c r="Q120" i="190"/>
  <c r="Q121" i="190" s="1"/>
  <c r="P120" i="190"/>
  <c r="P121" i="190" s="1"/>
  <c r="O120" i="190"/>
  <c r="O121" i="190" s="1"/>
  <c r="N120" i="190"/>
  <c r="N121" i="190" s="1"/>
  <c r="M120" i="190"/>
  <c r="M121" i="190" s="1"/>
  <c r="L120" i="190"/>
  <c r="L121" i="190" s="1"/>
  <c r="K120" i="190"/>
  <c r="K121" i="190" s="1"/>
  <c r="J120" i="190"/>
  <c r="J121" i="190" s="1"/>
  <c r="U119" i="190"/>
  <c r="T119" i="190"/>
  <c r="S119" i="190"/>
  <c r="R119" i="190"/>
  <c r="Q119" i="190"/>
  <c r="P119" i="190"/>
  <c r="O119" i="190"/>
  <c r="N119" i="190"/>
  <c r="M119" i="190"/>
  <c r="L119" i="190"/>
  <c r="K119" i="190"/>
  <c r="J119" i="190"/>
  <c r="U118" i="190"/>
  <c r="T118" i="190"/>
  <c r="S118" i="190"/>
  <c r="R118" i="190"/>
  <c r="Q118" i="190"/>
  <c r="P118" i="190"/>
  <c r="O118" i="190"/>
  <c r="N118" i="190"/>
  <c r="M118" i="190"/>
  <c r="L118" i="190"/>
  <c r="K118" i="190"/>
  <c r="J118" i="190"/>
  <c r="U111" i="190"/>
  <c r="U112" i="190" s="1"/>
  <c r="T111" i="190"/>
  <c r="T112" i="190" s="1"/>
  <c r="S111" i="190"/>
  <c r="S112" i="190" s="1"/>
  <c r="R111" i="190"/>
  <c r="R112" i="190" s="1"/>
  <c r="Q111" i="190"/>
  <c r="Q112" i="190" s="1"/>
  <c r="P111" i="190"/>
  <c r="P112" i="190" s="1"/>
  <c r="O111" i="190"/>
  <c r="O112" i="190" s="1"/>
  <c r="N111" i="190"/>
  <c r="N112" i="190" s="1"/>
  <c r="M111" i="190"/>
  <c r="M112" i="190" s="1"/>
  <c r="L111" i="190"/>
  <c r="L112" i="190" s="1"/>
  <c r="K111" i="190"/>
  <c r="K112" i="190" s="1"/>
  <c r="J111" i="190"/>
  <c r="J112" i="190" s="1"/>
  <c r="U110" i="190"/>
  <c r="T110" i="190"/>
  <c r="S110" i="190"/>
  <c r="R110" i="190"/>
  <c r="Q110" i="190"/>
  <c r="P110" i="190"/>
  <c r="O110" i="190"/>
  <c r="N110" i="190"/>
  <c r="M110" i="190"/>
  <c r="L110" i="190"/>
  <c r="K110" i="190"/>
  <c r="J110" i="190"/>
  <c r="U109" i="190"/>
  <c r="T109" i="190"/>
  <c r="S109" i="190"/>
  <c r="R109" i="190"/>
  <c r="Q109" i="190"/>
  <c r="P109" i="190"/>
  <c r="O109" i="190"/>
  <c r="N109" i="190"/>
  <c r="M109" i="190"/>
  <c r="L109" i="190"/>
  <c r="K109" i="190"/>
  <c r="J109" i="190"/>
  <c r="U107" i="190"/>
  <c r="U108" i="190" s="1"/>
  <c r="T107" i="190"/>
  <c r="T108" i="190" s="1"/>
  <c r="S107" i="190"/>
  <c r="S108" i="190" s="1"/>
  <c r="R107" i="190"/>
  <c r="R108" i="190" s="1"/>
  <c r="Q107" i="190"/>
  <c r="Q108" i="190" s="1"/>
  <c r="P107" i="190"/>
  <c r="P108" i="190" s="1"/>
  <c r="O107" i="190"/>
  <c r="O108" i="190" s="1"/>
  <c r="N107" i="190"/>
  <c r="N108" i="190" s="1"/>
  <c r="M107" i="190"/>
  <c r="M108" i="190" s="1"/>
  <c r="L107" i="190"/>
  <c r="L108" i="190" s="1"/>
  <c r="K107" i="190"/>
  <c r="K108" i="190" s="1"/>
  <c r="J107" i="190"/>
  <c r="J108" i="190" s="1"/>
  <c r="U106" i="190"/>
  <c r="T106" i="190"/>
  <c r="S106" i="190"/>
  <c r="R106" i="190"/>
  <c r="Q106" i="190"/>
  <c r="P106" i="190"/>
  <c r="O106" i="190"/>
  <c r="N106" i="190"/>
  <c r="M106" i="190"/>
  <c r="L106" i="190"/>
  <c r="K106" i="190"/>
  <c r="J106" i="190"/>
  <c r="U105" i="190"/>
  <c r="T105" i="190"/>
  <c r="S105" i="190"/>
  <c r="R105" i="190"/>
  <c r="Q105" i="190"/>
  <c r="P105" i="190"/>
  <c r="O105" i="190"/>
  <c r="N105" i="190"/>
  <c r="M105" i="190"/>
  <c r="L105" i="190"/>
  <c r="K105" i="190"/>
  <c r="J105" i="190"/>
  <c r="U98" i="190"/>
  <c r="U99" i="190" s="1"/>
  <c r="T98" i="190"/>
  <c r="T99" i="190" s="1"/>
  <c r="S98" i="190"/>
  <c r="S99" i="190" s="1"/>
  <c r="R98" i="190"/>
  <c r="R99" i="190" s="1"/>
  <c r="Q98" i="190"/>
  <c r="Q99" i="190" s="1"/>
  <c r="P98" i="190"/>
  <c r="P99" i="190" s="1"/>
  <c r="O98" i="190"/>
  <c r="O99" i="190" s="1"/>
  <c r="N98" i="190"/>
  <c r="N99" i="190" s="1"/>
  <c r="M98" i="190"/>
  <c r="M99" i="190" s="1"/>
  <c r="L98" i="190"/>
  <c r="L99" i="190" s="1"/>
  <c r="K98" i="190"/>
  <c r="K99" i="190" s="1"/>
  <c r="J98" i="190"/>
  <c r="J99" i="190" s="1"/>
  <c r="U97" i="190"/>
  <c r="T97" i="190"/>
  <c r="S97" i="190"/>
  <c r="R97" i="190"/>
  <c r="Q97" i="190"/>
  <c r="P97" i="190"/>
  <c r="O97" i="190"/>
  <c r="N97" i="190"/>
  <c r="M97" i="190"/>
  <c r="L97" i="190"/>
  <c r="K97" i="190"/>
  <c r="J97" i="190"/>
  <c r="U96" i="190"/>
  <c r="T96" i="190"/>
  <c r="S96" i="190"/>
  <c r="R96" i="190"/>
  <c r="Q96" i="190"/>
  <c r="P96" i="190"/>
  <c r="O96" i="190"/>
  <c r="N96" i="190"/>
  <c r="M96" i="190"/>
  <c r="L96" i="190"/>
  <c r="K96" i="190"/>
  <c r="J96" i="190"/>
  <c r="U94" i="190"/>
  <c r="U95" i="190" s="1"/>
  <c r="T94" i="190"/>
  <c r="T95" i="190" s="1"/>
  <c r="S94" i="190"/>
  <c r="S95" i="190" s="1"/>
  <c r="R94" i="190"/>
  <c r="R95" i="190" s="1"/>
  <c r="Q94" i="190"/>
  <c r="Q95" i="190" s="1"/>
  <c r="P94" i="190"/>
  <c r="P95" i="190" s="1"/>
  <c r="O94" i="190"/>
  <c r="O95" i="190" s="1"/>
  <c r="N94" i="190"/>
  <c r="N95" i="190" s="1"/>
  <c r="M94" i="190"/>
  <c r="M95" i="190" s="1"/>
  <c r="L94" i="190"/>
  <c r="L95" i="190" s="1"/>
  <c r="K94" i="190"/>
  <c r="K95" i="190" s="1"/>
  <c r="J94" i="190"/>
  <c r="U93" i="190"/>
  <c r="T93" i="190"/>
  <c r="S93" i="190"/>
  <c r="R93" i="190"/>
  <c r="Q93" i="190"/>
  <c r="P93" i="190"/>
  <c r="O93" i="190"/>
  <c r="N93" i="190"/>
  <c r="M93" i="190"/>
  <c r="L93" i="190"/>
  <c r="K93" i="190"/>
  <c r="J93" i="190"/>
  <c r="U92" i="190"/>
  <c r="T92" i="190"/>
  <c r="S92" i="190"/>
  <c r="R92" i="190"/>
  <c r="Q92" i="190"/>
  <c r="P92" i="190"/>
  <c r="O92" i="190"/>
  <c r="N92" i="190"/>
  <c r="M92" i="190"/>
  <c r="L92" i="190"/>
  <c r="K92" i="190"/>
  <c r="J92" i="190"/>
  <c r="U85" i="190"/>
  <c r="U86" i="190" s="1"/>
  <c r="T85" i="190"/>
  <c r="T86" i="190" s="1"/>
  <c r="S85" i="190"/>
  <c r="S86" i="190" s="1"/>
  <c r="R85" i="190"/>
  <c r="R86" i="190" s="1"/>
  <c r="Q85" i="190"/>
  <c r="Q86" i="190" s="1"/>
  <c r="P85" i="190"/>
  <c r="P86" i="190" s="1"/>
  <c r="O85" i="190"/>
  <c r="O86" i="190" s="1"/>
  <c r="N85" i="190"/>
  <c r="N86" i="190" s="1"/>
  <c r="M85" i="190"/>
  <c r="M86" i="190" s="1"/>
  <c r="L85" i="190"/>
  <c r="L86" i="190" s="1"/>
  <c r="K85" i="190"/>
  <c r="K86" i="190" s="1"/>
  <c r="J85" i="190"/>
  <c r="J86" i="190" s="1"/>
  <c r="U84" i="190"/>
  <c r="T84" i="190"/>
  <c r="S84" i="190"/>
  <c r="R84" i="190"/>
  <c r="Q84" i="190"/>
  <c r="P84" i="190"/>
  <c r="O84" i="190"/>
  <c r="N84" i="190"/>
  <c r="M84" i="190"/>
  <c r="L84" i="190"/>
  <c r="K84" i="190"/>
  <c r="J84" i="190"/>
  <c r="U83" i="190"/>
  <c r="T83" i="190"/>
  <c r="S83" i="190"/>
  <c r="R83" i="190"/>
  <c r="Q83" i="190"/>
  <c r="P83" i="190"/>
  <c r="O83" i="190"/>
  <c r="N83" i="190"/>
  <c r="M83" i="190"/>
  <c r="L83" i="190"/>
  <c r="K83" i="190"/>
  <c r="J83" i="190"/>
  <c r="U81" i="190"/>
  <c r="U82" i="190" s="1"/>
  <c r="T81" i="190"/>
  <c r="T82" i="190" s="1"/>
  <c r="S81" i="190"/>
  <c r="S82" i="190" s="1"/>
  <c r="R81" i="190"/>
  <c r="R82" i="190" s="1"/>
  <c r="Q81" i="190"/>
  <c r="Q82" i="190" s="1"/>
  <c r="P81" i="190"/>
  <c r="P82" i="190" s="1"/>
  <c r="O81" i="190"/>
  <c r="O82" i="190" s="1"/>
  <c r="N81" i="190"/>
  <c r="N82" i="190" s="1"/>
  <c r="M81" i="190"/>
  <c r="M82" i="190" s="1"/>
  <c r="L81" i="190"/>
  <c r="L82" i="190" s="1"/>
  <c r="K81" i="190"/>
  <c r="K82" i="190" s="1"/>
  <c r="J81" i="190"/>
  <c r="U80" i="190"/>
  <c r="T80" i="190"/>
  <c r="S80" i="190"/>
  <c r="R80" i="190"/>
  <c r="Q80" i="190"/>
  <c r="P80" i="190"/>
  <c r="O80" i="190"/>
  <c r="N80" i="190"/>
  <c r="M80" i="190"/>
  <c r="L80" i="190"/>
  <c r="K80" i="190"/>
  <c r="J80" i="190"/>
  <c r="U79" i="190"/>
  <c r="T79" i="190"/>
  <c r="S79" i="190"/>
  <c r="R79" i="190"/>
  <c r="Q79" i="190"/>
  <c r="P79" i="190"/>
  <c r="O79" i="190"/>
  <c r="N79" i="190"/>
  <c r="M79" i="190"/>
  <c r="L79" i="190"/>
  <c r="K79" i="190"/>
  <c r="J79" i="190"/>
  <c r="U72" i="190"/>
  <c r="U73" i="190" s="1"/>
  <c r="T72" i="190"/>
  <c r="T73" i="190" s="1"/>
  <c r="S72" i="190"/>
  <c r="S73" i="190" s="1"/>
  <c r="R72" i="190"/>
  <c r="R73" i="190" s="1"/>
  <c r="Q72" i="190"/>
  <c r="Q73" i="190" s="1"/>
  <c r="P72" i="190"/>
  <c r="P73" i="190" s="1"/>
  <c r="O72" i="190"/>
  <c r="O73" i="190" s="1"/>
  <c r="N72" i="190"/>
  <c r="N73" i="190" s="1"/>
  <c r="M72" i="190"/>
  <c r="M73" i="190" s="1"/>
  <c r="L72" i="190"/>
  <c r="K72" i="190"/>
  <c r="K73" i="190" s="1"/>
  <c r="J72" i="190"/>
  <c r="J73" i="190" s="1"/>
  <c r="U71" i="190"/>
  <c r="T71" i="190"/>
  <c r="S71" i="190"/>
  <c r="R71" i="190"/>
  <c r="Q71" i="190"/>
  <c r="P71" i="190"/>
  <c r="O71" i="190"/>
  <c r="N71" i="190"/>
  <c r="M71" i="190"/>
  <c r="L71" i="190"/>
  <c r="K71" i="190"/>
  <c r="J71" i="190"/>
  <c r="U70" i="190"/>
  <c r="T70" i="190"/>
  <c r="S70" i="190"/>
  <c r="R70" i="190"/>
  <c r="Q70" i="190"/>
  <c r="P70" i="190"/>
  <c r="O70" i="190"/>
  <c r="N70" i="190"/>
  <c r="M70" i="190"/>
  <c r="L70" i="190"/>
  <c r="K70" i="190"/>
  <c r="J70" i="190"/>
  <c r="U68" i="190"/>
  <c r="U69" i="190" s="1"/>
  <c r="T68" i="190"/>
  <c r="T69" i="190" s="1"/>
  <c r="S68" i="190"/>
  <c r="S69" i="190" s="1"/>
  <c r="R68" i="190"/>
  <c r="R69" i="190" s="1"/>
  <c r="Q68" i="190"/>
  <c r="Q69" i="190" s="1"/>
  <c r="P68" i="190"/>
  <c r="P69" i="190" s="1"/>
  <c r="O68" i="190"/>
  <c r="O69" i="190" s="1"/>
  <c r="N68" i="190"/>
  <c r="N69" i="190" s="1"/>
  <c r="M68" i="190"/>
  <c r="L68" i="190"/>
  <c r="L69" i="190" s="1"/>
  <c r="K68" i="190"/>
  <c r="K69" i="190" s="1"/>
  <c r="J68" i="190"/>
  <c r="J69" i="190" s="1"/>
  <c r="U67" i="190"/>
  <c r="T67" i="190"/>
  <c r="S67" i="190"/>
  <c r="R67" i="190"/>
  <c r="Q67" i="190"/>
  <c r="P67" i="190"/>
  <c r="O67" i="190"/>
  <c r="N67" i="190"/>
  <c r="M67" i="190"/>
  <c r="L67" i="190"/>
  <c r="K67" i="190"/>
  <c r="J67" i="190"/>
  <c r="U66" i="190"/>
  <c r="T66" i="190"/>
  <c r="S66" i="190"/>
  <c r="R66" i="190"/>
  <c r="Q66" i="190"/>
  <c r="P66" i="190"/>
  <c r="O66" i="190"/>
  <c r="N66" i="190"/>
  <c r="M66" i="190"/>
  <c r="L66" i="190"/>
  <c r="K66" i="190"/>
  <c r="J66" i="190"/>
  <c r="U59" i="190"/>
  <c r="U60" i="190" s="1"/>
  <c r="T59" i="190"/>
  <c r="T60" i="190" s="1"/>
  <c r="S59" i="190"/>
  <c r="S60" i="190" s="1"/>
  <c r="R59" i="190"/>
  <c r="R60" i="190" s="1"/>
  <c r="Q59" i="190"/>
  <c r="Q60" i="190" s="1"/>
  <c r="P59" i="190"/>
  <c r="P60" i="190" s="1"/>
  <c r="O59" i="190"/>
  <c r="O60" i="190" s="1"/>
  <c r="N59" i="190"/>
  <c r="N60" i="190" s="1"/>
  <c r="M59" i="190"/>
  <c r="M60" i="190" s="1"/>
  <c r="L59" i="190"/>
  <c r="L60" i="190" s="1"/>
  <c r="K59" i="190"/>
  <c r="K60" i="190" s="1"/>
  <c r="J59" i="190"/>
  <c r="U58" i="190"/>
  <c r="T58" i="190"/>
  <c r="S58" i="190"/>
  <c r="R58" i="190"/>
  <c r="Q58" i="190"/>
  <c r="P58" i="190"/>
  <c r="O58" i="190"/>
  <c r="N58" i="190"/>
  <c r="M58" i="190"/>
  <c r="L58" i="190"/>
  <c r="K58" i="190"/>
  <c r="J58" i="190"/>
  <c r="U57" i="190"/>
  <c r="T57" i="190"/>
  <c r="S57" i="190"/>
  <c r="R57" i="190"/>
  <c r="Q57" i="190"/>
  <c r="P57" i="190"/>
  <c r="O57" i="190"/>
  <c r="N57" i="190"/>
  <c r="M57" i="190"/>
  <c r="L57" i="190"/>
  <c r="K57" i="190"/>
  <c r="J57" i="190"/>
  <c r="U55" i="190"/>
  <c r="U56" i="190" s="1"/>
  <c r="T55" i="190"/>
  <c r="T56" i="190" s="1"/>
  <c r="S55" i="190"/>
  <c r="S56" i="190" s="1"/>
  <c r="R55" i="190"/>
  <c r="R56" i="190" s="1"/>
  <c r="Q55" i="190"/>
  <c r="Q56" i="190" s="1"/>
  <c r="P55" i="190"/>
  <c r="P56" i="190" s="1"/>
  <c r="O55" i="190"/>
  <c r="O56" i="190" s="1"/>
  <c r="N55" i="190"/>
  <c r="N56" i="190" s="1"/>
  <c r="M55" i="190"/>
  <c r="M56" i="190" s="1"/>
  <c r="L55" i="190"/>
  <c r="K55" i="190"/>
  <c r="K56" i="190" s="1"/>
  <c r="J55" i="190"/>
  <c r="J56" i="190" s="1"/>
  <c r="U54" i="190"/>
  <c r="T54" i="190"/>
  <c r="S54" i="190"/>
  <c r="R54" i="190"/>
  <c r="Q54" i="190"/>
  <c r="P54" i="190"/>
  <c r="O54" i="190"/>
  <c r="N54" i="190"/>
  <c r="M54" i="190"/>
  <c r="L54" i="190"/>
  <c r="K54" i="190"/>
  <c r="J54" i="190"/>
  <c r="U53" i="190"/>
  <c r="T53" i="190"/>
  <c r="S53" i="190"/>
  <c r="R53" i="190"/>
  <c r="Q53" i="190"/>
  <c r="P53" i="190"/>
  <c r="O53" i="190"/>
  <c r="N53" i="190"/>
  <c r="M53" i="190"/>
  <c r="L53" i="190"/>
  <c r="K53" i="190"/>
  <c r="J53" i="190"/>
  <c r="C567" i="177"/>
  <c r="A567" i="177"/>
  <c r="C566" i="177"/>
  <c r="A566" i="177"/>
  <c r="V565" i="177"/>
  <c r="C565" i="177"/>
  <c r="A565" i="177"/>
  <c r="V564" i="177"/>
  <c r="U562" i="177"/>
  <c r="T562" i="177"/>
  <c r="T569" i="177" s="1"/>
  <c r="T570" i="177" s="1"/>
  <c r="S562" i="177"/>
  <c r="R562" i="177"/>
  <c r="R569" i="177" s="1"/>
  <c r="R570" i="177" s="1"/>
  <c r="Q562" i="177"/>
  <c r="Q569" i="177" s="1"/>
  <c r="Q570" i="177" s="1"/>
  <c r="P562" i="177"/>
  <c r="P568" i="177" s="1"/>
  <c r="O562" i="177"/>
  <c r="O568" i="177" s="1"/>
  <c r="N562" i="177"/>
  <c r="M562" i="177"/>
  <c r="M568" i="177" s="1"/>
  <c r="L562" i="177"/>
  <c r="L569" i="177" s="1"/>
  <c r="L570" i="177" s="1"/>
  <c r="K562" i="177"/>
  <c r="K569" i="177" s="1"/>
  <c r="K570" i="177" s="1"/>
  <c r="J562" i="177"/>
  <c r="G562" i="177"/>
  <c r="U559" i="177"/>
  <c r="T559" i="177"/>
  <c r="S559" i="177"/>
  <c r="R559" i="177"/>
  <c r="Q559" i="177"/>
  <c r="P559" i="177"/>
  <c r="O559" i="177"/>
  <c r="N559" i="177"/>
  <c r="M559" i="177"/>
  <c r="L559" i="177"/>
  <c r="K559" i="177"/>
  <c r="J559" i="177"/>
  <c r="V558" i="177"/>
  <c r="A558" i="177"/>
  <c r="V557" i="177"/>
  <c r="A557" i="177"/>
  <c r="V556" i="177"/>
  <c r="A556" i="177"/>
  <c r="A555" i="177"/>
  <c r="C549" i="177"/>
  <c r="A549" i="177"/>
  <c r="C548" i="177"/>
  <c r="A548" i="177"/>
  <c r="V547" i="177"/>
  <c r="C547" i="177"/>
  <c r="A547" i="177"/>
  <c r="V546" i="177"/>
  <c r="U544" i="177"/>
  <c r="T544" i="177"/>
  <c r="T551" i="177" s="1"/>
  <c r="T552" i="177" s="1"/>
  <c r="S544" i="177"/>
  <c r="S551" i="177" s="1"/>
  <c r="S552" i="177" s="1"/>
  <c r="R544" i="177"/>
  <c r="Q544" i="177"/>
  <c r="Q550" i="177" s="1"/>
  <c r="P544" i="177"/>
  <c r="O544" i="177"/>
  <c r="O551" i="177" s="1"/>
  <c r="O552" i="177" s="1"/>
  <c r="N544" i="177"/>
  <c r="M544" i="177"/>
  <c r="L544" i="177"/>
  <c r="K544" i="177"/>
  <c r="J544" i="177"/>
  <c r="G544" i="177"/>
  <c r="U541" i="177"/>
  <c r="T541" i="177"/>
  <c r="S541" i="177"/>
  <c r="R541" i="177"/>
  <c r="Q541" i="177"/>
  <c r="P541" i="177"/>
  <c r="O541" i="177"/>
  <c r="N541" i="177"/>
  <c r="M541" i="177"/>
  <c r="L541" i="177"/>
  <c r="K541" i="177"/>
  <c r="J541" i="177"/>
  <c r="V540" i="177"/>
  <c r="A540" i="177"/>
  <c r="V539" i="177"/>
  <c r="A539" i="177"/>
  <c r="V538" i="177"/>
  <c r="A538" i="177"/>
  <c r="A537" i="177"/>
  <c r="C531" i="177"/>
  <c r="A531" i="177"/>
  <c r="C530" i="177"/>
  <c r="A530" i="177"/>
  <c r="V529" i="177"/>
  <c r="C529" i="177"/>
  <c r="A529" i="177"/>
  <c r="V528" i="177"/>
  <c r="U526" i="177"/>
  <c r="U533" i="177" s="1"/>
  <c r="U534" i="177" s="1"/>
  <c r="T526" i="177"/>
  <c r="T533" i="177" s="1"/>
  <c r="T534" i="177" s="1"/>
  <c r="S526" i="177"/>
  <c r="R526" i="177"/>
  <c r="Q526" i="177"/>
  <c r="P526" i="177"/>
  <c r="O526" i="177"/>
  <c r="O532" i="177" s="1"/>
  <c r="N526" i="177"/>
  <c r="N532" i="177" s="1"/>
  <c r="M526" i="177"/>
  <c r="L526" i="177"/>
  <c r="L533" i="177" s="1"/>
  <c r="L534" i="177" s="1"/>
  <c r="K526" i="177"/>
  <c r="K533" i="177" s="1"/>
  <c r="K534" i="177" s="1"/>
  <c r="J526" i="177"/>
  <c r="G526" i="177"/>
  <c r="U523" i="177"/>
  <c r="T523" i="177"/>
  <c r="S523" i="177"/>
  <c r="R523" i="177"/>
  <c r="Q523" i="177"/>
  <c r="P523" i="177"/>
  <c r="O523" i="177"/>
  <c r="N523" i="177"/>
  <c r="M523" i="177"/>
  <c r="L523" i="177"/>
  <c r="K523" i="177"/>
  <c r="J523" i="177"/>
  <c r="V522" i="177"/>
  <c r="A522" i="177"/>
  <c r="V521" i="177"/>
  <c r="A521" i="177"/>
  <c r="V520" i="177"/>
  <c r="A520" i="177"/>
  <c r="A519" i="177"/>
  <c r="C513" i="177"/>
  <c r="A513" i="177"/>
  <c r="C512" i="177"/>
  <c r="A512" i="177"/>
  <c r="V511" i="177"/>
  <c r="C511" i="177"/>
  <c r="A511" i="177"/>
  <c r="V510" i="177"/>
  <c r="U508" i="177"/>
  <c r="T508" i="177"/>
  <c r="T515" i="177" s="1"/>
  <c r="T516" i="177" s="1"/>
  <c r="S508" i="177"/>
  <c r="R508" i="177"/>
  <c r="R514" i="177" s="1"/>
  <c r="Q508" i="177"/>
  <c r="P508" i="177"/>
  <c r="O508" i="177"/>
  <c r="N508" i="177"/>
  <c r="N515" i="177" s="1"/>
  <c r="N516" i="177" s="1"/>
  <c r="M508" i="177"/>
  <c r="L508" i="177"/>
  <c r="L514" i="177" s="1"/>
  <c r="K508" i="177"/>
  <c r="K514" i="177" s="1"/>
  <c r="J508" i="177"/>
  <c r="G508" i="177"/>
  <c r="U505" i="177"/>
  <c r="T505" i="177"/>
  <c r="S505" i="177"/>
  <c r="R505" i="177"/>
  <c r="Q505" i="177"/>
  <c r="P505" i="177"/>
  <c r="O505" i="177"/>
  <c r="N505" i="177"/>
  <c r="M505" i="177"/>
  <c r="L505" i="177"/>
  <c r="K505" i="177"/>
  <c r="J505" i="177"/>
  <c r="V504" i="177"/>
  <c r="A504" i="177"/>
  <c r="V503" i="177"/>
  <c r="A503" i="177"/>
  <c r="V502" i="177"/>
  <c r="A502" i="177"/>
  <c r="A501" i="177"/>
  <c r="C495" i="177"/>
  <c r="A495" i="177"/>
  <c r="C494" i="177"/>
  <c r="A494" i="177"/>
  <c r="V493" i="177"/>
  <c r="C493" i="177"/>
  <c r="A493" i="177"/>
  <c r="V492" i="177"/>
  <c r="U490" i="177"/>
  <c r="U496" i="177" s="1"/>
  <c r="T490" i="177"/>
  <c r="S490" i="177"/>
  <c r="R490" i="177"/>
  <c r="Q490" i="177"/>
  <c r="P490" i="177"/>
  <c r="O490" i="177"/>
  <c r="N490" i="177"/>
  <c r="M490" i="177"/>
  <c r="L490" i="177"/>
  <c r="K490" i="177"/>
  <c r="K497" i="177" s="1"/>
  <c r="K498" i="177" s="1"/>
  <c r="J490" i="177"/>
  <c r="J497" i="177" s="1"/>
  <c r="J498" i="177" s="1"/>
  <c r="G490" i="177"/>
  <c r="U487" i="177"/>
  <c r="T487" i="177"/>
  <c r="S487" i="177"/>
  <c r="R487" i="177"/>
  <c r="Q487" i="177"/>
  <c r="P487" i="177"/>
  <c r="O487" i="177"/>
  <c r="N487" i="177"/>
  <c r="M487" i="177"/>
  <c r="L487" i="177"/>
  <c r="K487" i="177"/>
  <c r="J487" i="177"/>
  <c r="V486" i="177"/>
  <c r="A486" i="177"/>
  <c r="V485" i="177"/>
  <c r="A485" i="177"/>
  <c r="V484" i="177"/>
  <c r="A484" i="177"/>
  <c r="A483" i="177"/>
  <c r="C477" i="177"/>
  <c r="A477" i="177"/>
  <c r="C476" i="177"/>
  <c r="A476" i="177"/>
  <c r="V475" i="177"/>
  <c r="C475" i="177"/>
  <c r="A475" i="177"/>
  <c r="V474" i="177"/>
  <c r="U472" i="177"/>
  <c r="U479" i="177" s="1"/>
  <c r="U480" i="177" s="1"/>
  <c r="T472" i="177"/>
  <c r="T479" i="177" s="1"/>
  <c r="T480" i="177" s="1"/>
  <c r="S472" i="177"/>
  <c r="S479" i="177" s="1"/>
  <c r="S480" i="177" s="1"/>
  <c r="R472" i="177"/>
  <c r="Q472" i="177"/>
  <c r="P472" i="177"/>
  <c r="P478" i="177" s="1"/>
  <c r="O472" i="177"/>
  <c r="N472" i="177"/>
  <c r="M472" i="177"/>
  <c r="L472" i="177"/>
  <c r="L478" i="177" s="1"/>
  <c r="K472" i="177"/>
  <c r="J472" i="177"/>
  <c r="G472" i="177"/>
  <c r="U469" i="177"/>
  <c r="T469" i="177"/>
  <c r="S469" i="177"/>
  <c r="R469" i="177"/>
  <c r="Q469" i="177"/>
  <c r="P469" i="177"/>
  <c r="O469" i="177"/>
  <c r="N469" i="177"/>
  <c r="M469" i="177"/>
  <c r="L469" i="177"/>
  <c r="K469" i="177"/>
  <c r="V469" i="177" s="1"/>
  <c r="J469" i="177"/>
  <c r="V468" i="177"/>
  <c r="A468" i="177"/>
  <c r="V467" i="177"/>
  <c r="A467" i="177"/>
  <c r="V466" i="177"/>
  <c r="A466" i="177"/>
  <c r="A465" i="177"/>
  <c r="C459" i="177"/>
  <c r="A459" i="177"/>
  <c r="C458" i="177"/>
  <c r="A458" i="177"/>
  <c r="V457" i="177"/>
  <c r="C457" i="177"/>
  <c r="A457" i="177"/>
  <c r="V456" i="177"/>
  <c r="U454" i="177"/>
  <c r="T454" i="177"/>
  <c r="T460" i="177" s="1"/>
  <c r="S454" i="177"/>
  <c r="S461" i="177" s="1"/>
  <c r="S462" i="177" s="1"/>
  <c r="R454" i="177"/>
  <c r="R460" i="177" s="1"/>
  <c r="Q454" i="177"/>
  <c r="P454" i="177"/>
  <c r="O454" i="177"/>
  <c r="N454" i="177"/>
  <c r="M454" i="177"/>
  <c r="L454" i="177"/>
  <c r="L461" i="177" s="1"/>
  <c r="L462" i="177" s="1"/>
  <c r="K454" i="177"/>
  <c r="K460" i="177" s="1"/>
  <c r="J454" i="177"/>
  <c r="J460" i="177" s="1"/>
  <c r="G454" i="177"/>
  <c r="U451" i="177"/>
  <c r="T451" i="177"/>
  <c r="S451" i="177"/>
  <c r="R451" i="177"/>
  <c r="Q451" i="177"/>
  <c r="P451" i="177"/>
  <c r="O451" i="177"/>
  <c r="N451" i="177"/>
  <c r="M451" i="177"/>
  <c r="L451" i="177"/>
  <c r="K451" i="177"/>
  <c r="V451" i="177" s="1"/>
  <c r="J451" i="177"/>
  <c r="V450" i="177"/>
  <c r="A450" i="177"/>
  <c r="V449" i="177"/>
  <c r="A449" i="177"/>
  <c r="V448" i="177"/>
  <c r="A448" i="177"/>
  <c r="A447" i="177"/>
  <c r="C441" i="177"/>
  <c r="A441" i="177"/>
  <c r="C440" i="177"/>
  <c r="A440" i="177"/>
  <c r="V439" i="177"/>
  <c r="C439" i="177"/>
  <c r="A439" i="177"/>
  <c r="V438" i="177"/>
  <c r="U436" i="177"/>
  <c r="T436" i="177"/>
  <c r="T442" i="177" s="1"/>
  <c r="S436" i="177"/>
  <c r="S443" i="177" s="1"/>
  <c r="S444" i="177" s="1"/>
  <c r="R436" i="177"/>
  <c r="Q436" i="177"/>
  <c r="P436" i="177"/>
  <c r="O436" i="177"/>
  <c r="N436" i="177"/>
  <c r="N442" i="177" s="1"/>
  <c r="M436" i="177"/>
  <c r="M442" i="177" s="1"/>
  <c r="L436" i="177"/>
  <c r="K436" i="177"/>
  <c r="J436" i="177"/>
  <c r="G436" i="177"/>
  <c r="U433" i="177"/>
  <c r="T433" i="177"/>
  <c r="S433" i="177"/>
  <c r="R433" i="177"/>
  <c r="Q433" i="177"/>
  <c r="P433" i="177"/>
  <c r="O433" i="177"/>
  <c r="N433" i="177"/>
  <c r="M433" i="177"/>
  <c r="L433" i="177"/>
  <c r="K433" i="177"/>
  <c r="J433" i="177"/>
  <c r="V432" i="177"/>
  <c r="A432" i="177"/>
  <c r="V431" i="177"/>
  <c r="A431" i="177"/>
  <c r="V430" i="177"/>
  <c r="A430" i="177"/>
  <c r="A429" i="177"/>
  <c r="C423" i="177"/>
  <c r="A423" i="177"/>
  <c r="C422" i="177"/>
  <c r="A422" i="177"/>
  <c r="V421" i="177"/>
  <c r="C421" i="177"/>
  <c r="A421" i="177"/>
  <c r="V420" i="177"/>
  <c r="U418" i="177"/>
  <c r="T418" i="177"/>
  <c r="T425" i="177" s="1"/>
  <c r="T426" i="177" s="1"/>
  <c r="S418" i="177"/>
  <c r="R418" i="177"/>
  <c r="Q418" i="177"/>
  <c r="Q425" i="177" s="1"/>
  <c r="Q426" i="177" s="1"/>
  <c r="P418" i="177"/>
  <c r="O418" i="177"/>
  <c r="O425" i="177" s="1"/>
  <c r="O426" i="177" s="1"/>
  <c r="N418" i="177"/>
  <c r="M418" i="177"/>
  <c r="L418" i="177"/>
  <c r="L424" i="177" s="1"/>
  <c r="K418" i="177"/>
  <c r="K425" i="177" s="1"/>
  <c r="K426" i="177" s="1"/>
  <c r="J418" i="177"/>
  <c r="G418" i="177"/>
  <c r="U415" i="177"/>
  <c r="T415" i="177"/>
  <c r="S415" i="177"/>
  <c r="R415" i="177"/>
  <c r="Q415" i="177"/>
  <c r="P415" i="177"/>
  <c r="O415" i="177"/>
  <c r="N415" i="177"/>
  <c r="M415" i="177"/>
  <c r="L415" i="177"/>
  <c r="K415" i="177"/>
  <c r="V415" i="177" s="1"/>
  <c r="J415" i="177"/>
  <c r="V414" i="177"/>
  <c r="A414" i="177"/>
  <c r="V413" i="177"/>
  <c r="A413" i="177"/>
  <c r="V412" i="177"/>
  <c r="A412" i="177"/>
  <c r="A411" i="177"/>
  <c r="C405" i="177"/>
  <c r="A405" i="177"/>
  <c r="C404" i="177"/>
  <c r="A404" i="177"/>
  <c r="V403" i="177"/>
  <c r="C403" i="177"/>
  <c r="A403" i="177"/>
  <c r="V402" i="177"/>
  <c r="U400" i="177"/>
  <c r="U407" i="177" s="1"/>
  <c r="U408" i="177" s="1"/>
  <c r="T400" i="177"/>
  <c r="T406" i="177" s="1"/>
  <c r="S400" i="177"/>
  <c r="S407" i="177" s="1"/>
  <c r="S408" i="177" s="1"/>
  <c r="R400" i="177"/>
  <c r="R407" i="177" s="1"/>
  <c r="R408" i="177" s="1"/>
  <c r="Q400" i="177"/>
  <c r="Q407" i="177" s="1"/>
  <c r="Q408" i="177" s="1"/>
  <c r="P400" i="177"/>
  <c r="P406" i="177" s="1"/>
  <c r="O400" i="177"/>
  <c r="O407" i="177" s="1"/>
  <c r="O408" i="177" s="1"/>
  <c r="N400" i="177"/>
  <c r="N406" i="177" s="1"/>
  <c r="M400" i="177"/>
  <c r="L400" i="177"/>
  <c r="L407" i="177" s="1"/>
  <c r="L408" i="177" s="1"/>
  <c r="K400" i="177"/>
  <c r="K406" i="177" s="1"/>
  <c r="J400" i="177"/>
  <c r="J406" i="177" s="1"/>
  <c r="G400" i="177"/>
  <c r="U397" i="177"/>
  <c r="T397" i="177"/>
  <c r="S397" i="177"/>
  <c r="R397" i="177"/>
  <c r="Q397" i="177"/>
  <c r="P397" i="177"/>
  <c r="O397" i="177"/>
  <c r="N397" i="177"/>
  <c r="M397" i="177"/>
  <c r="L397" i="177"/>
  <c r="V397" i="177" s="1"/>
  <c r="K397" i="177"/>
  <c r="J397" i="177"/>
  <c r="V396" i="177"/>
  <c r="A396" i="177"/>
  <c r="V395" i="177"/>
  <c r="A395" i="177"/>
  <c r="V394" i="177"/>
  <c r="A394" i="177"/>
  <c r="A393" i="177"/>
  <c r="C387" i="177"/>
  <c r="A387" i="177"/>
  <c r="C386" i="177"/>
  <c r="A386" i="177"/>
  <c r="V385" i="177"/>
  <c r="C385" i="177"/>
  <c r="A385" i="177"/>
  <c r="V384" i="177"/>
  <c r="U382" i="177"/>
  <c r="U389" i="177" s="1"/>
  <c r="U390" i="177" s="1"/>
  <c r="T382" i="177"/>
  <c r="S382" i="177"/>
  <c r="S389" i="177" s="1"/>
  <c r="S390" i="177" s="1"/>
  <c r="R382" i="177"/>
  <c r="R388" i="177" s="1"/>
  <c r="Q382" i="177"/>
  <c r="P382" i="177"/>
  <c r="O382" i="177"/>
  <c r="O389" i="177" s="1"/>
  <c r="O390" i="177" s="1"/>
  <c r="N382" i="177"/>
  <c r="M382" i="177"/>
  <c r="M389" i="177" s="1"/>
  <c r="M390" i="177" s="1"/>
  <c r="L382" i="177"/>
  <c r="L389" i="177" s="1"/>
  <c r="L390" i="177" s="1"/>
  <c r="K382" i="177"/>
  <c r="K389" i="177" s="1"/>
  <c r="K390" i="177" s="1"/>
  <c r="J382" i="177"/>
  <c r="G382" i="177"/>
  <c r="U379" i="177"/>
  <c r="T379" i="177"/>
  <c r="S379" i="177"/>
  <c r="R379" i="177"/>
  <c r="Q379" i="177"/>
  <c r="P379" i="177"/>
  <c r="O379" i="177"/>
  <c r="N379" i="177"/>
  <c r="M379" i="177"/>
  <c r="L379" i="177"/>
  <c r="K379" i="177"/>
  <c r="J379" i="177"/>
  <c r="V378" i="177"/>
  <c r="A378" i="177"/>
  <c r="V377" i="177"/>
  <c r="A377" i="177"/>
  <c r="V376" i="177"/>
  <c r="A376" i="177"/>
  <c r="A375" i="177"/>
  <c r="C369" i="177"/>
  <c r="A369" i="177"/>
  <c r="C368" i="177"/>
  <c r="A368" i="177"/>
  <c r="V367" i="177"/>
  <c r="C367" i="177"/>
  <c r="A367" i="177"/>
  <c r="V366" i="177"/>
  <c r="U364" i="177"/>
  <c r="U370" i="177" s="1"/>
  <c r="T364" i="177"/>
  <c r="S364" i="177"/>
  <c r="R364" i="177"/>
  <c r="Q364" i="177"/>
  <c r="P364" i="177"/>
  <c r="O364" i="177"/>
  <c r="N364" i="177"/>
  <c r="M364" i="177"/>
  <c r="L364" i="177"/>
  <c r="L371" i="177" s="1"/>
  <c r="K364" i="177"/>
  <c r="K370" i="177" s="1"/>
  <c r="J364" i="177"/>
  <c r="G364" i="177"/>
  <c r="U361" i="177"/>
  <c r="T361" i="177"/>
  <c r="S361" i="177"/>
  <c r="R361" i="177"/>
  <c r="Q361" i="177"/>
  <c r="P361" i="177"/>
  <c r="O361" i="177"/>
  <c r="N361" i="177"/>
  <c r="M361" i="177"/>
  <c r="L361" i="177"/>
  <c r="K361" i="177"/>
  <c r="J361" i="177"/>
  <c r="V360" i="177"/>
  <c r="A360" i="177"/>
  <c r="V359" i="177"/>
  <c r="A359" i="177"/>
  <c r="V358" i="177"/>
  <c r="A358" i="177"/>
  <c r="A357" i="177"/>
  <c r="C351" i="177"/>
  <c r="A351" i="177"/>
  <c r="C350" i="177"/>
  <c r="A350" i="177"/>
  <c r="V349" i="177"/>
  <c r="C349" i="177"/>
  <c r="A349" i="177"/>
  <c r="V348" i="177"/>
  <c r="U346" i="177"/>
  <c r="T346" i="177"/>
  <c r="S346" i="177"/>
  <c r="S352" i="177" s="1"/>
  <c r="R346" i="177"/>
  <c r="R352" i="177" s="1"/>
  <c r="Q346" i="177"/>
  <c r="P346" i="177"/>
  <c r="O346" i="177"/>
  <c r="N346" i="177"/>
  <c r="N352" i="177" s="1"/>
  <c r="M346" i="177"/>
  <c r="L346" i="177"/>
  <c r="L353" i="177" s="1"/>
  <c r="L354" i="177" s="1"/>
  <c r="K346" i="177"/>
  <c r="K353" i="177" s="1"/>
  <c r="K354" i="177" s="1"/>
  <c r="J346" i="177"/>
  <c r="G346" i="177"/>
  <c r="U343" i="177"/>
  <c r="T343" i="177"/>
  <c r="S343" i="177"/>
  <c r="R343" i="177"/>
  <c r="Q343" i="177"/>
  <c r="P343" i="177"/>
  <c r="O343" i="177"/>
  <c r="N343" i="177"/>
  <c r="M343" i="177"/>
  <c r="L343" i="177"/>
  <c r="K343" i="177"/>
  <c r="J343" i="177"/>
  <c r="V342" i="177"/>
  <c r="A342" i="177"/>
  <c r="V341" i="177"/>
  <c r="A341" i="177"/>
  <c r="V340" i="177"/>
  <c r="A340" i="177"/>
  <c r="A339" i="177"/>
  <c r="C333" i="177"/>
  <c r="A333" i="177"/>
  <c r="C332" i="177"/>
  <c r="A332" i="177"/>
  <c r="V331" i="177"/>
  <c r="C331" i="177"/>
  <c r="A331" i="177"/>
  <c r="V330" i="177"/>
  <c r="U328" i="177"/>
  <c r="T328" i="177"/>
  <c r="T334" i="177" s="1"/>
  <c r="S328" i="177"/>
  <c r="S334" i="177" s="1"/>
  <c r="R328" i="177"/>
  <c r="R334" i="177" s="1"/>
  <c r="Q328" i="177"/>
  <c r="Q335" i="177" s="1"/>
  <c r="Q336" i="177" s="1"/>
  <c r="P328" i="177"/>
  <c r="P334" i="177" s="1"/>
  <c r="O328" i="177"/>
  <c r="N328" i="177"/>
  <c r="M328" i="177"/>
  <c r="L328" i="177"/>
  <c r="L334" i="177" s="1"/>
  <c r="K328" i="177"/>
  <c r="K335" i="177" s="1"/>
  <c r="J328" i="177"/>
  <c r="J335" i="177" s="1"/>
  <c r="J336" i="177" s="1"/>
  <c r="G328" i="177"/>
  <c r="U325" i="177"/>
  <c r="T325" i="177"/>
  <c r="S325" i="177"/>
  <c r="R325" i="177"/>
  <c r="Q325" i="177"/>
  <c r="P325" i="177"/>
  <c r="O325" i="177"/>
  <c r="N325" i="177"/>
  <c r="M325" i="177"/>
  <c r="L325" i="177"/>
  <c r="K325" i="177"/>
  <c r="J325" i="177"/>
  <c r="V324" i="177"/>
  <c r="A324" i="177"/>
  <c r="V323" i="177"/>
  <c r="A323" i="177"/>
  <c r="V322" i="177"/>
  <c r="A322" i="177"/>
  <c r="A321" i="177"/>
  <c r="C315" i="177"/>
  <c r="A315" i="177"/>
  <c r="C314" i="177"/>
  <c r="A314" i="177"/>
  <c r="V313" i="177"/>
  <c r="C313" i="177"/>
  <c r="A313" i="177"/>
  <c r="V312" i="177"/>
  <c r="U310" i="177"/>
  <c r="U317" i="177" s="1"/>
  <c r="U318" i="177" s="1"/>
  <c r="T310" i="177"/>
  <c r="S310" i="177"/>
  <c r="R310" i="177"/>
  <c r="Q310" i="177"/>
  <c r="Q317" i="177" s="1"/>
  <c r="Q318" i="177" s="1"/>
  <c r="P310" i="177"/>
  <c r="P317" i="177" s="1"/>
  <c r="P318" i="177" s="1"/>
  <c r="O310" i="177"/>
  <c r="O317" i="177" s="1"/>
  <c r="O318" i="177" s="1"/>
  <c r="N310" i="177"/>
  <c r="N316" i="177" s="1"/>
  <c r="M310" i="177"/>
  <c r="M316" i="177" s="1"/>
  <c r="L310" i="177"/>
  <c r="L317" i="177" s="1"/>
  <c r="L318" i="177" s="1"/>
  <c r="K310" i="177"/>
  <c r="J310" i="177"/>
  <c r="G310" i="177"/>
  <c r="U307" i="177"/>
  <c r="T307" i="177"/>
  <c r="S307" i="177"/>
  <c r="R307" i="177"/>
  <c r="Q307" i="177"/>
  <c r="P307" i="177"/>
  <c r="O307" i="177"/>
  <c r="N307" i="177"/>
  <c r="M307" i="177"/>
  <c r="L307" i="177"/>
  <c r="K307" i="177"/>
  <c r="J307" i="177"/>
  <c r="V306" i="177"/>
  <c r="A306" i="177"/>
  <c r="V305" i="177"/>
  <c r="A305" i="177"/>
  <c r="V304" i="177"/>
  <c r="A304" i="177"/>
  <c r="A303" i="177"/>
  <c r="C297" i="177"/>
  <c r="A297" i="177"/>
  <c r="C296" i="177"/>
  <c r="A296" i="177"/>
  <c r="V295" i="177"/>
  <c r="C295" i="177"/>
  <c r="A295" i="177"/>
  <c r="V294" i="177"/>
  <c r="U292" i="177"/>
  <c r="U299" i="177" s="1"/>
  <c r="U300" i="177" s="1"/>
  <c r="T292" i="177"/>
  <c r="S292" i="177"/>
  <c r="S298" i="177" s="1"/>
  <c r="R292" i="177"/>
  <c r="R298" i="177" s="1"/>
  <c r="Q292" i="177"/>
  <c r="P292" i="177"/>
  <c r="O292" i="177"/>
  <c r="N292" i="177"/>
  <c r="M292" i="177"/>
  <c r="L292" i="177"/>
  <c r="L298" i="177" s="1"/>
  <c r="K292" i="177"/>
  <c r="K298" i="177" s="1"/>
  <c r="J292" i="177"/>
  <c r="J298" i="177" s="1"/>
  <c r="G292" i="177"/>
  <c r="U289" i="177"/>
  <c r="T289" i="177"/>
  <c r="S289" i="177"/>
  <c r="R289" i="177"/>
  <c r="Q289" i="177"/>
  <c r="P289" i="177"/>
  <c r="O289" i="177"/>
  <c r="N289" i="177"/>
  <c r="M289" i="177"/>
  <c r="L289" i="177"/>
  <c r="K289" i="177"/>
  <c r="J289" i="177"/>
  <c r="V288" i="177"/>
  <c r="A288" i="177"/>
  <c r="V287" i="177"/>
  <c r="A287" i="177"/>
  <c r="V286" i="177"/>
  <c r="A286" i="177"/>
  <c r="A285" i="177"/>
  <c r="C279" i="177"/>
  <c r="A279" i="177"/>
  <c r="C278" i="177"/>
  <c r="A278" i="177"/>
  <c r="V277" i="177"/>
  <c r="C277" i="177"/>
  <c r="A277" i="177"/>
  <c r="V276" i="177"/>
  <c r="U274" i="177"/>
  <c r="U281" i="177" s="1"/>
  <c r="U282" i="177" s="1"/>
  <c r="T274" i="177"/>
  <c r="T280" i="177" s="1"/>
  <c r="S274" i="177"/>
  <c r="R274" i="177"/>
  <c r="Q274" i="177"/>
  <c r="Q280" i="177" s="1"/>
  <c r="P274" i="177"/>
  <c r="O274" i="177"/>
  <c r="O281" i="177" s="1"/>
  <c r="O282" i="177" s="1"/>
  <c r="N274" i="177"/>
  <c r="M274" i="177"/>
  <c r="M280" i="177" s="1"/>
  <c r="L274" i="177"/>
  <c r="L281" i="177" s="1"/>
  <c r="L282" i="177" s="1"/>
  <c r="K274" i="177"/>
  <c r="K280" i="177" s="1"/>
  <c r="J274" i="177"/>
  <c r="J280" i="177" s="1"/>
  <c r="G274" i="177"/>
  <c r="U271" i="177"/>
  <c r="T271" i="177"/>
  <c r="S271" i="177"/>
  <c r="R271" i="177"/>
  <c r="Q271" i="177"/>
  <c r="P271" i="177"/>
  <c r="O271" i="177"/>
  <c r="N271" i="177"/>
  <c r="M271" i="177"/>
  <c r="L271" i="177"/>
  <c r="K271" i="177"/>
  <c r="J271" i="177"/>
  <c r="V270" i="177"/>
  <c r="A270" i="177"/>
  <c r="V269" i="177"/>
  <c r="A269" i="177"/>
  <c r="V268" i="177"/>
  <c r="A268" i="177"/>
  <c r="A267" i="177"/>
  <c r="C261" i="177"/>
  <c r="A261" i="177"/>
  <c r="C260" i="177"/>
  <c r="A260" i="177"/>
  <c r="V259" i="177"/>
  <c r="C259" i="177"/>
  <c r="A259" i="177"/>
  <c r="V258" i="177"/>
  <c r="U256" i="177"/>
  <c r="T256" i="177"/>
  <c r="S256" i="177"/>
  <c r="S262" i="177" s="1"/>
  <c r="R256" i="177"/>
  <c r="R263" i="177" s="1"/>
  <c r="R264" i="177" s="1"/>
  <c r="Q256" i="177"/>
  <c r="Q263" i="177" s="1"/>
  <c r="Q264" i="177" s="1"/>
  <c r="P256" i="177"/>
  <c r="O256" i="177"/>
  <c r="N256" i="177"/>
  <c r="N262" i="177" s="1"/>
  <c r="M256" i="177"/>
  <c r="M263" i="177" s="1"/>
  <c r="M264" i="177" s="1"/>
  <c r="L256" i="177"/>
  <c r="L262" i="177" s="1"/>
  <c r="K256" i="177"/>
  <c r="K263" i="177" s="1"/>
  <c r="K264" i="177" s="1"/>
  <c r="J256" i="177"/>
  <c r="J263" i="177" s="1"/>
  <c r="J264" i="177" s="1"/>
  <c r="G256" i="177"/>
  <c r="U253" i="177"/>
  <c r="T253" i="177"/>
  <c r="S253" i="177"/>
  <c r="R253" i="177"/>
  <c r="Q253" i="177"/>
  <c r="P253" i="177"/>
  <c r="O253" i="177"/>
  <c r="N253" i="177"/>
  <c r="M253" i="177"/>
  <c r="L253" i="177"/>
  <c r="K253" i="177"/>
  <c r="J253" i="177"/>
  <c r="V252" i="177"/>
  <c r="A252" i="177"/>
  <c r="V251" i="177"/>
  <c r="A251" i="177"/>
  <c r="V250" i="177"/>
  <c r="A250" i="177"/>
  <c r="A249" i="177"/>
  <c r="C243" i="177"/>
  <c r="A243" i="177"/>
  <c r="C242" i="177"/>
  <c r="A242" i="177"/>
  <c r="V241" i="177"/>
  <c r="C241" i="177"/>
  <c r="A241" i="177"/>
  <c r="V240" i="177"/>
  <c r="U238" i="177"/>
  <c r="U244" i="177" s="1"/>
  <c r="T238" i="177"/>
  <c r="T245" i="177" s="1"/>
  <c r="T246" i="177" s="1"/>
  <c r="S238" i="177"/>
  <c r="S245" i="177" s="1"/>
  <c r="S246" i="177" s="1"/>
  <c r="R238" i="177"/>
  <c r="Q238" i="177"/>
  <c r="P238" i="177"/>
  <c r="P245" i="177" s="1"/>
  <c r="P246" i="177" s="1"/>
  <c r="O238" i="177"/>
  <c r="O245" i="177" s="1"/>
  <c r="O246" i="177" s="1"/>
  <c r="N238" i="177"/>
  <c r="M238" i="177"/>
  <c r="M244" i="177" s="1"/>
  <c r="L238" i="177"/>
  <c r="L245" i="177" s="1"/>
  <c r="L246" i="177" s="1"/>
  <c r="K238" i="177"/>
  <c r="K245" i="177" s="1"/>
  <c r="K246" i="177" s="1"/>
  <c r="J238" i="177"/>
  <c r="J244" i="177" s="1"/>
  <c r="G238" i="177"/>
  <c r="U235" i="177"/>
  <c r="T235" i="177"/>
  <c r="S235" i="177"/>
  <c r="R235" i="177"/>
  <c r="Q235" i="177"/>
  <c r="P235" i="177"/>
  <c r="O235" i="177"/>
  <c r="N235" i="177"/>
  <c r="M235" i="177"/>
  <c r="L235" i="177"/>
  <c r="K235" i="177"/>
  <c r="J235" i="177"/>
  <c r="V234" i="177"/>
  <c r="A234" i="177"/>
  <c r="V233" i="177"/>
  <c r="A233" i="177"/>
  <c r="V232" i="177"/>
  <c r="A232" i="177"/>
  <c r="A231" i="177"/>
  <c r="C225" i="177"/>
  <c r="A225" i="177"/>
  <c r="C224" i="177"/>
  <c r="A224" i="177"/>
  <c r="V223" i="177"/>
  <c r="C223" i="177"/>
  <c r="A223" i="177"/>
  <c r="V222" i="177"/>
  <c r="U220" i="177"/>
  <c r="T220" i="177"/>
  <c r="T227" i="177" s="1"/>
  <c r="T228" i="177" s="1"/>
  <c r="S220" i="177"/>
  <c r="R220" i="177"/>
  <c r="Q220" i="177"/>
  <c r="P220" i="177"/>
  <c r="P227" i="177" s="1"/>
  <c r="P228" i="177" s="1"/>
  <c r="O220" i="177"/>
  <c r="O227" i="177" s="1"/>
  <c r="O228" i="177" s="1"/>
  <c r="N220" i="177"/>
  <c r="N227" i="177" s="1"/>
  <c r="N228" i="177" s="1"/>
  <c r="M220" i="177"/>
  <c r="L220" i="177"/>
  <c r="L227" i="177" s="1"/>
  <c r="L228" i="177" s="1"/>
  <c r="K220" i="177"/>
  <c r="J220" i="177"/>
  <c r="G220" i="177"/>
  <c r="U217" i="177"/>
  <c r="T217" i="177"/>
  <c r="S217" i="177"/>
  <c r="R217" i="177"/>
  <c r="Q217" i="177"/>
  <c r="P217" i="177"/>
  <c r="O217" i="177"/>
  <c r="N217" i="177"/>
  <c r="M217" i="177"/>
  <c r="L217" i="177"/>
  <c r="K217" i="177"/>
  <c r="J217" i="177"/>
  <c r="V216" i="177"/>
  <c r="A216" i="177"/>
  <c r="V215" i="177"/>
  <c r="A215" i="177"/>
  <c r="V214" i="177"/>
  <c r="A214" i="177"/>
  <c r="A213" i="177"/>
  <c r="C207" i="177"/>
  <c r="A207" i="177"/>
  <c r="C206" i="177"/>
  <c r="A206" i="177"/>
  <c r="V205" i="177"/>
  <c r="C205" i="177"/>
  <c r="A205" i="177"/>
  <c r="V204" i="177"/>
  <c r="U202" i="177"/>
  <c r="U209" i="177" s="1"/>
  <c r="U210" i="177" s="1"/>
  <c r="T202" i="177"/>
  <c r="T208" i="177" s="1"/>
  <c r="S202" i="177"/>
  <c r="S208" i="177" s="1"/>
  <c r="R202" i="177"/>
  <c r="R209" i="177" s="1"/>
  <c r="R210" i="177" s="1"/>
  <c r="Q202" i="177"/>
  <c r="Q209" i="177" s="1"/>
  <c r="Q210" i="177" s="1"/>
  <c r="P202" i="177"/>
  <c r="P208" i="177" s="1"/>
  <c r="O202" i="177"/>
  <c r="O209" i="177" s="1"/>
  <c r="O210" i="177" s="1"/>
  <c r="N202" i="177"/>
  <c r="N209" i="177" s="1"/>
  <c r="N210" i="177" s="1"/>
  <c r="M202" i="177"/>
  <c r="L202" i="177"/>
  <c r="L209" i="177" s="1"/>
  <c r="L210" i="177" s="1"/>
  <c r="K202" i="177"/>
  <c r="K209" i="177" s="1"/>
  <c r="K210" i="177" s="1"/>
  <c r="J202" i="177"/>
  <c r="G202" i="177"/>
  <c r="U199" i="177"/>
  <c r="T199" i="177"/>
  <c r="S199" i="177"/>
  <c r="R199" i="177"/>
  <c r="Q199" i="177"/>
  <c r="P199" i="177"/>
  <c r="O199" i="177"/>
  <c r="N199" i="177"/>
  <c r="M199" i="177"/>
  <c r="L199" i="177"/>
  <c r="K199" i="177"/>
  <c r="J199" i="177"/>
  <c r="V198" i="177"/>
  <c r="A198" i="177"/>
  <c r="V197" i="177"/>
  <c r="A197" i="177"/>
  <c r="V196" i="177"/>
  <c r="A196" i="177"/>
  <c r="A195" i="177"/>
  <c r="C189" i="177"/>
  <c r="A189" i="177"/>
  <c r="C188" i="177"/>
  <c r="A188" i="177"/>
  <c r="V187" i="177"/>
  <c r="C187" i="177"/>
  <c r="A187" i="177"/>
  <c r="V186" i="177"/>
  <c r="U184" i="177"/>
  <c r="U190" i="177" s="1"/>
  <c r="T184" i="177"/>
  <c r="T191" i="177" s="1"/>
  <c r="T192" i="177" s="1"/>
  <c r="S184" i="177"/>
  <c r="S190" i="177" s="1"/>
  <c r="R184" i="177"/>
  <c r="R191" i="177" s="1"/>
  <c r="R192" i="177" s="1"/>
  <c r="Q184" i="177"/>
  <c r="Q191" i="177" s="1"/>
  <c r="Q192" i="177" s="1"/>
  <c r="P184" i="177"/>
  <c r="P191" i="177" s="1"/>
  <c r="P192" i="177" s="1"/>
  <c r="O184" i="177"/>
  <c r="O190" i="177" s="1"/>
  <c r="N184" i="177"/>
  <c r="N190" i="177" s="1"/>
  <c r="M184" i="177"/>
  <c r="M190" i="177" s="1"/>
  <c r="L184" i="177"/>
  <c r="L191" i="177" s="1"/>
  <c r="L192" i="177" s="1"/>
  <c r="K184" i="177"/>
  <c r="K191" i="177" s="1"/>
  <c r="K192" i="177" s="1"/>
  <c r="J184" i="177"/>
  <c r="G184" i="177"/>
  <c r="U181" i="177"/>
  <c r="T181" i="177"/>
  <c r="S181" i="177"/>
  <c r="R181" i="177"/>
  <c r="Q181" i="177"/>
  <c r="P181" i="177"/>
  <c r="O181" i="177"/>
  <c r="N181" i="177"/>
  <c r="M181" i="177"/>
  <c r="L181" i="177"/>
  <c r="K181" i="177"/>
  <c r="J181" i="177"/>
  <c r="V180" i="177"/>
  <c r="A180" i="177"/>
  <c r="V179" i="177"/>
  <c r="A179" i="177"/>
  <c r="V178" i="177"/>
  <c r="A178" i="177"/>
  <c r="A177" i="177"/>
  <c r="C171" i="177"/>
  <c r="A171" i="177"/>
  <c r="C170" i="177"/>
  <c r="A170" i="177"/>
  <c r="V169" i="177"/>
  <c r="C169" i="177"/>
  <c r="A169" i="177"/>
  <c r="V168" i="177"/>
  <c r="U166" i="177"/>
  <c r="T166" i="177"/>
  <c r="T173" i="177" s="1"/>
  <c r="T174" i="177" s="1"/>
  <c r="S166" i="177"/>
  <c r="R166" i="177"/>
  <c r="R173" i="177" s="1"/>
  <c r="R174" i="177" s="1"/>
  <c r="Q166" i="177"/>
  <c r="P166" i="177"/>
  <c r="P173" i="177" s="1"/>
  <c r="P174" i="177" s="1"/>
  <c r="O166" i="177"/>
  <c r="O173" i="177" s="1"/>
  <c r="O174" i="177" s="1"/>
  <c r="N166" i="177"/>
  <c r="N173" i="177" s="1"/>
  <c r="N174" i="177" s="1"/>
  <c r="M166" i="177"/>
  <c r="L166" i="177"/>
  <c r="L173" i="177" s="1"/>
  <c r="L174" i="177" s="1"/>
  <c r="K166" i="177"/>
  <c r="K173" i="177" s="1"/>
  <c r="K174" i="177" s="1"/>
  <c r="J166" i="177"/>
  <c r="J173" i="177" s="1"/>
  <c r="J174" i="177" s="1"/>
  <c r="G166" i="177"/>
  <c r="U163" i="177"/>
  <c r="T163" i="177"/>
  <c r="S163" i="177"/>
  <c r="R163" i="177"/>
  <c r="Q163" i="177"/>
  <c r="P163" i="177"/>
  <c r="O163" i="177"/>
  <c r="N163" i="177"/>
  <c r="M163" i="177"/>
  <c r="L163" i="177"/>
  <c r="K163" i="177"/>
  <c r="J163" i="177"/>
  <c r="V162" i="177"/>
  <c r="A162" i="177"/>
  <c r="V161" i="177"/>
  <c r="A161" i="177"/>
  <c r="V160" i="177"/>
  <c r="A160" i="177"/>
  <c r="A159" i="177"/>
  <c r="C153" i="177"/>
  <c r="A153" i="177"/>
  <c r="C152" i="177"/>
  <c r="A152" i="177"/>
  <c r="V151" i="177"/>
  <c r="C151" i="177"/>
  <c r="A151" i="177"/>
  <c r="V150" i="177"/>
  <c r="U148" i="177"/>
  <c r="U154" i="177" s="1"/>
  <c r="T148" i="177"/>
  <c r="T154" i="177" s="1"/>
  <c r="S148" i="177"/>
  <c r="S155" i="177" s="1"/>
  <c r="S156" i="177" s="1"/>
  <c r="R148" i="177"/>
  <c r="Q148" i="177"/>
  <c r="Q155" i="177" s="1"/>
  <c r="Q156" i="177" s="1"/>
  <c r="P148" i="177"/>
  <c r="P155" i="177" s="1"/>
  <c r="P156" i="177" s="1"/>
  <c r="O148" i="177"/>
  <c r="O154" i="177" s="1"/>
  <c r="N148" i="177"/>
  <c r="N154" i="177" s="1"/>
  <c r="M148" i="177"/>
  <c r="M154" i="177" s="1"/>
  <c r="L148" i="177"/>
  <c r="K148" i="177"/>
  <c r="J148" i="177"/>
  <c r="G148" i="177"/>
  <c r="U145" i="177"/>
  <c r="T145" i="177"/>
  <c r="S145" i="177"/>
  <c r="R145" i="177"/>
  <c r="Q145" i="177"/>
  <c r="P145" i="177"/>
  <c r="O145" i="177"/>
  <c r="N145" i="177"/>
  <c r="M145" i="177"/>
  <c r="L145" i="177"/>
  <c r="K145" i="177"/>
  <c r="V145" i="177" s="1"/>
  <c r="J145" i="177"/>
  <c r="V144" i="177"/>
  <c r="A144" i="177"/>
  <c r="V143" i="177"/>
  <c r="A143" i="177"/>
  <c r="V142" i="177"/>
  <c r="A142" i="177"/>
  <c r="A141" i="177"/>
  <c r="C135" i="177"/>
  <c r="A135" i="177"/>
  <c r="C134" i="177"/>
  <c r="A134" i="177"/>
  <c r="V133" i="177"/>
  <c r="C133" i="177"/>
  <c r="A133" i="177"/>
  <c r="V132" i="177"/>
  <c r="U130" i="177"/>
  <c r="U136" i="177" s="1"/>
  <c r="T130" i="177"/>
  <c r="S130" i="177"/>
  <c r="R130" i="177"/>
  <c r="R137" i="177" s="1"/>
  <c r="R138" i="177" s="1"/>
  <c r="Q130" i="177"/>
  <c r="Q136" i="177" s="1"/>
  <c r="P130" i="177"/>
  <c r="P137" i="177" s="1"/>
  <c r="P138" i="177" s="1"/>
  <c r="O130" i="177"/>
  <c r="O136" i="177" s="1"/>
  <c r="N130" i="177"/>
  <c r="M130" i="177"/>
  <c r="M136" i="177" s="1"/>
  <c r="L130" i="177"/>
  <c r="L136" i="177" s="1"/>
  <c r="K130" i="177"/>
  <c r="J130" i="177"/>
  <c r="J136" i="177" s="1"/>
  <c r="G130" i="177"/>
  <c r="U127" i="177"/>
  <c r="T127" i="177"/>
  <c r="S127" i="177"/>
  <c r="R127" i="177"/>
  <c r="Q127" i="177"/>
  <c r="P127" i="177"/>
  <c r="O127" i="177"/>
  <c r="N127" i="177"/>
  <c r="M127" i="177"/>
  <c r="L127" i="177"/>
  <c r="K127" i="177"/>
  <c r="J127" i="177"/>
  <c r="V126" i="177"/>
  <c r="A126" i="177"/>
  <c r="V125" i="177"/>
  <c r="A125" i="177"/>
  <c r="V124" i="177"/>
  <c r="A124" i="177"/>
  <c r="A123" i="177"/>
  <c r="C117" i="177"/>
  <c r="A117" i="177"/>
  <c r="C116" i="177"/>
  <c r="A116" i="177"/>
  <c r="V115" i="177"/>
  <c r="C115" i="177"/>
  <c r="A115" i="177"/>
  <c r="V114" i="177"/>
  <c r="U112" i="177"/>
  <c r="U118" i="177" s="1"/>
  <c r="T112" i="177"/>
  <c r="T119" i="177" s="1"/>
  <c r="T120" i="177" s="1"/>
  <c r="S112" i="177"/>
  <c r="S119" i="177" s="1"/>
  <c r="S120" i="177" s="1"/>
  <c r="R112" i="177"/>
  <c r="R118" i="177" s="1"/>
  <c r="Q112" i="177"/>
  <c r="Q118" i="177" s="1"/>
  <c r="P112" i="177"/>
  <c r="P118" i="177" s="1"/>
  <c r="O112" i="177"/>
  <c r="O118" i="177" s="1"/>
  <c r="N112" i="177"/>
  <c r="M112" i="177"/>
  <c r="L112" i="177"/>
  <c r="K112" i="177"/>
  <c r="K118" i="177" s="1"/>
  <c r="J112" i="177"/>
  <c r="J119" i="177" s="1"/>
  <c r="J120" i="177" s="1"/>
  <c r="G112" i="177"/>
  <c r="U109" i="177"/>
  <c r="T109" i="177"/>
  <c r="S109" i="177"/>
  <c r="R109" i="177"/>
  <c r="Q109" i="177"/>
  <c r="P109" i="177"/>
  <c r="O109" i="177"/>
  <c r="N109" i="177"/>
  <c r="M109" i="177"/>
  <c r="L109" i="177"/>
  <c r="K109" i="177"/>
  <c r="J109" i="177"/>
  <c r="V108" i="177"/>
  <c r="A108" i="177"/>
  <c r="V107" i="177"/>
  <c r="A107" i="177"/>
  <c r="V106" i="177"/>
  <c r="A106" i="177"/>
  <c r="A105" i="177"/>
  <c r="C99" i="177"/>
  <c r="A99" i="177"/>
  <c r="C98" i="177"/>
  <c r="A98" i="177"/>
  <c r="V97" i="177"/>
  <c r="C97" i="177"/>
  <c r="A97" i="177"/>
  <c r="V96" i="177"/>
  <c r="U94" i="177"/>
  <c r="T94" i="177"/>
  <c r="S94" i="177"/>
  <c r="S100" i="177" s="1"/>
  <c r="R94" i="177"/>
  <c r="R100" i="177" s="1"/>
  <c r="Q94" i="177"/>
  <c r="P94" i="177"/>
  <c r="P100" i="177" s="1"/>
  <c r="O94" i="177"/>
  <c r="O100" i="177" s="1"/>
  <c r="N94" i="177"/>
  <c r="M94" i="177"/>
  <c r="M101" i="177" s="1"/>
  <c r="M102" i="177" s="1"/>
  <c r="L94" i="177"/>
  <c r="L100" i="177" s="1"/>
  <c r="K94" i="177"/>
  <c r="J94" i="177"/>
  <c r="G94" i="177"/>
  <c r="U91" i="177"/>
  <c r="T91" i="177"/>
  <c r="S91" i="177"/>
  <c r="R91" i="177"/>
  <c r="Q91" i="177"/>
  <c r="P91" i="177"/>
  <c r="O91" i="177"/>
  <c r="N91" i="177"/>
  <c r="M91" i="177"/>
  <c r="L91" i="177"/>
  <c r="K91" i="177"/>
  <c r="J91" i="177"/>
  <c r="V90" i="177"/>
  <c r="A90" i="177"/>
  <c r="V89" i="177"/>
  <c r="A89" i="177"/>
  <c r="V88" i="177"/>
  <c r="A88" i="177"/>
  <c r="A87" i="177"/>
  <c r="C81" i="177"/>
  <c r="A81" i="177"/>
  <c r="C80" i="177"/>
  <c r="A80" i="177"/>
  <c r="V79" i="177"/>
  <c r="C79" i="177"/>
  <c r="A79" i="177"/>
  <c r="V78" i="177"/>
  <c r="U76" i="177"/>
  <c r="U83" i="177" s="1"/>
  <c r="U84" i="177" s="1"/>
  <c r="T76" i="177"/>
  <c r="T83" i="177" s="1"/>
  <c r="T84" i="177" s="1"/>
  <c r="S76" i="177"/>
  <c r="S83" i="177" s="1"/>
  <c r="S84" i="177" s="1"/>
  <c r="R76" i="177"/>
  <c r="R83" i="177" s="1"/>
  <c r="R84" i="177" s="1"/>
  <c r="Q76" i="177"/>
  <c r="P76" i="177"/>
  <c r="O76" i="177"/>
  <c r="O82" i="177" s="1"/>
  <c r="N76" i="177"/>
  <c r="M76" i="177"/>
  <c r="M83" i="177" s="1"/>
  <c r="M84" i="177" s="1"/>
  <c r="L76" i="177"/>
  <c r="L83" i="177" s="1"/>
  <c r="L84" i="177" s="1"/>
  <c r="K76" i="177"/>
  <c r="K83" i="177" s="1"/>
  <c r="K84" i="177" s="1"/>
  <c r="J76" i="177"/>
  <c r="J83" i="177" s="1"/>
  <c r="J84" i="177" s="1"/>
  <c r="G76" i="177"/>
  <c r="U73" i="177"/>
  <c r="T73" i="177"/>
  <c r="S73" i="177"/>
  <c r="R73" i="177"/>
  <c r="Q73" i="177"/>
  <c r="P73" i="177"/>
  <c r="O73" i="177"/>
  <c r="N73" i="177"/>
  <c r="M73" i="177"/>
  <c r="L73" i="177"/>
  <c r="K73" i="177"/>
  <c r="J73" i="177"/>
  <c r="V72" i="177"/>
  <c r="A72" i="177"/>
  <c r="V71" i="177"/>
  <c r="A71" i="177"/>
  <c r="V70" i="177"/>
  <c r="A70" i="177"/>
  <c r="A69" i="177"/>
  <c r="C63" i="177"/>
  <c r="A63" i="177"/>
  <c r="C62" i="177"/>
  <c r="A62" i="177"/>
  <c r="V61" i="177"/>
  <c r="C61" i="177"/>
  <c r="A61" i="177"/>
  <c r="V60" i="177"/>
  <c r="U58" i="177"/>
  <c r="U64" i="177" s="1"/>
  <c r="T58" i="177"/>
  <c r="S58" i="177"/>
  <c r="R58" i="177"/>
  <c r="Q58" i="177"/>
  <c r="P58" i="177"/>
  <c r="O58" i="177"/>
  <c r="O65" i="177" s="1"/>
  <c r="O66" i="177" s="1"/>
  <c r="N58" i="177"/>
  <c r="N64" i="177" s="1"/>
  <c r="M58" i="177"/>
  <c r="L58" i="177"/>
  <c r="K58" i="177"/>
  <c r="K65" i="177" s="1"/>
  <c r="K66" i="177" s="1"/>
  <c r="J58" i="177"/>
  <c r="G58" i="177"/>
  <c r="U55" i="177"/>
  <c r="T55" i="177"/>
  <c r="S55" i="177"/>
  <c r="R55" i="177"/>
  <c r="Q55" i="177"/>
  <c r="P55" i="177"/>
  <c r="O55" i="177"/>
  <c r="N55" i="177"/>
  <c r="M55" i="177"/>
  <c r="L55" i="177"/>
  <c r="K55" i="177"/>
  <c r="J55" i="177"/>
  <c r="V54" i="177"/>
  <c r="A54" i="177"/>
  <c r="V53" i="177"/>
  <c r="A53" i="177"/>
  <c r="V52" i="177"/>
  <c r="A52" i="177"/>
  <c r="A51" i="177"/>
  <c r="C45" i="177"/>
  <c r="A45" i="177"/>
  <c r="C44" i="177"/>
  <c r="A44" i="177"/>
  <c r="V43" i="177"/>
  <c r="C43" i="177"/>
  <c r="A43" i="177"/>
  <c r="V42" i="177"/>
  <c r="U40" i="177"/>
  <c r="T40" i="177"/>
  <c r="S40" i="177"/>
  <c r="S47" i="177" s="1"/>
  <c r="S48" i="177" s="1"/>
  <c r="R40" i="177"/>
  <c r="Q40" i="177"/>
  <c r="Q46" i="177" s="1"/>
  <c r="P40" i="177"/>
  <c r="O40" i="177"/>
  <c r="N40" i="177"/>
  <c r="N46" i="177" s="1"/>
  <c r="M40" i="177"/>
  <c r="L40" i="177"/>
  <c r="K40" i="177"/>
  <c r="J40" i="177"/>
  <c r="J46" i="177" s="1"/>
  <c r="G40" i="177"/>
  <c r="U37" i="177"/>
  <c r="T37" i="177"/>
  <c r="S37" i="177"/>
  <c r="R37" i="177"/>
  <c r="Q37" i="177"/>
  <c r="P37" i="177"/>
  <c r="O37" i="177"/>
  <c r="N37" i="177"/>
  <c r="M37" i="177"/>
  <c r="L37" i="177"/>
  <c r="K37" i="177"/>
  <c r="J37" i="177"/>
  <c r="V36" i="177"/>
  <c r="A36" i="177"/>
  <c r="V35" i="177"/>
  <c r="A35" i="177"/>
  <c r="V34" i="177"/>
  <c r="A34" i="177"/>
  <c r="A33" i="177"/>
  <c r="E435" i="190"/>
  <c r="D435" i="190"/>
  <c r="E422" i="190"/>
  <c r="D422" i="190"/>
  <c r="E409" i="190"/>
  <c r="D409" i="190"/>
  <c r="E396" i="190"/>
  <c r="D396" i="190"/>
  <c r="E383" i="190"/>
  <c r="D383" i="190"/>
  <c r="E370" i="190"/>
  <c r="D370" i="190"/>
  <c r="E357" i="190"/>
  <c r="D357" i="190"/>
  <c r="E344" i="190"/>
  <c r="D344" i="190"/>
  <c r="E331" i="190"/>
  <c r="D331" i="190"/>
  <c r="E318" i="190"/>
  <c r="D318" i="190"/>
  <c r="E305" i="190"/>
  <c r="D305" i="190"/>
  <c r="E292" i="190"/>
  <c r="D292" i="190"/>
  <c r="E279" i="190"/>
  <c r="D279" i="190"/>
  <c r="E266" i="190"/>
  <c r="D266" i="190"/>
  <c r="E253" i="190"/>
  <c r="D253" i="190"/>
  <c r="E240" i="190"/>
  <c r="D240" i="190"/>
  <c r="E227" i="190"/>
  <c r="D227" i="190"/>
  <c r="E214" i="190"/>
  <c r="D214" i="190"/>
  <c r="E201" i="190"/>
  <c r="D201" i="190"/>
  <c r="E188" i="190"/>
  <c r="D188" i="190"/>
  <c r="E175" i="190"/>
  <c r="D175" i="190"/>
  <c r="E162" i="190"/>
  <c r="D162" i="190"/>
  <c r="E149" i="190"/>
  <c r="D149" i="190"/>
  <c r="E136" i="190"/>
  <c r="D136" i="190"/>
  <c r="E123" i="190"/>
  <c r="D123" i="190"/>
  <c r="E110" i="190"/>
  <c r="D110" i="190"/>
  <c r="E97" i="190"/>
  <c r="D97" i="190"/>
  <c r="E84" i="190"/>
  <c r="D84" i="190"/>
  <c r="E71" i="190"/>
  <c r="D71" i="190"/>
  <c r="E58" i="190"/>
  <c r="D58" i="190"/>
  <c r="D35" i="190"/>
  <c r="D34" i="190"/>
  <c r="D33" i="190"/>
  <c r="D32" i="190"/>
  <c r="D31" i="190"/>
  <c r="D30" i="190"/>
  <c r="D29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5" i="190"/>
  <c r="D14" i="190"/>
  <c r="D13" i="190"/>
  <c r="D12" i="190"/>
  <c r="D11" i="190"/>
  <c r="D10" i="190"/>
  <c r="D9" i="190"/>
  <c r="D8" i="190"/>
  <c r="D7" i="190"/>
  <c r="D6" i="190"/>
  <c r="G6" i="190"/>
  <c r="G7" i="190"/>
  <c r="G8" i="190"/>
  <c r="G9" i="190"/>
  <c r="G10" i="190"/>
  <c r="G11" i="190"/>
  <c r="G12" i="190"/>
  <c r="G13" i="190"/>
  <c r="G14" i="190"/>
  <c r="G15" i="190"/>
  <c r="G16" i="190"/>
  <c r="G17" i="190"/>
  <c r="G18" i="190"/>
  <c r="G19" i="190"/>
  <c r="G20" i="190"/>
  <c r="G21" i="190"/>
  <c r="G22" i="190"/>
  <c r="G23" i="190"/>
  <c r="G24" i="190"/>
  <c r="G25" i="190"/>
  <c r="G26" i="190"/>
  <c r="G27" i="190"/>
  <c r="G28" i="190"/>
  <c r="G29" i="190"/>
  <c r="G30" i="190"/>
  <c r="G31" i="190"/>
  <c r="G32" i="190"/>
  <c r="G33" i="190"/>
  <c r="G34" i="190"/>
  <c r="G35" i="190"/>
  <c r="L10" i="208"/>
  <c r="B24" i="208" s="1"/>
  <c r="B20" i="192" s="1"/>
  <c r="L24" i="208"/>
  <c r="I36" i="190"/>
  <c r="G38" i="124"/>
  <c r="P38" i="124"/>
  <c r="AB9" i="124"/>
  <c r="AC9" i="124" s="1"/>
  <c r="AA9" i="124"/>
  <c r="G12" i="214"/>
  <c r="J29" i="208" s="1"/>
  <c r="F6" i="214"/>
  <c r="A6" i="214"/>
  <c r="E12" i="214" s="1"/>
  <c r="A3" i="214"/>
  <c r="A5" i="214" s="1"/>
  <c r="A67" i="124"/>
  <c r="A69" i="220" s="1"/>
  <c r="A51" i="192"/>
  <c r="B47" i="192"/>
  <c r="B46" i="192"/>
  <c r="A46" i="192"/>
  <c r="B45" i="192"/>
  <c r="A45" i="192"/>
  <c r="B44" i="192"/>
  <c r="A44" i="192"/>
  <c r="B43" i="192"/>
  <c r="A43" i="192"/>
  <c r="B49" i="192"/>
  <c r="A49" i="192"/>
  <c r="B42" i="192"/>
  <c r="A42" i="192"/>
  <c r="B40" i="192"/>
  <c r="A38" i="192"/>
  <c r="B38" i="192"/>
  <c r="A39" i="192"/>
  <c r="B39" i="192"/>
  <c r="B37" i="192"/>
  <c r="A37" i="192"/>
  <c r="B36" i="192"/>
  <c r="A36" i="192"/>
  <c r="R33" i="192"/>
  <c r="R32" i="192"/>
  <c r="P33" i="192"/>
  <c r="P32" i="192"/>
  <c r="N33" i="192"/>
  <c r="N32" i="192"/>
  <c r="J33" i="192"/>
  <c r="J32" i="192"/>
  <c r="H32" i="192"/>
  <c r="H37" i="208"/>
  <c r="F6" i="183"/>
  <c r="U36" i="190"/>
  <c r="Z9" i="124"/>
  <c r="R12" i="192"/>
  <c r="R34" i="192" s="1"/>
  <c r="R1" i="192"/>
  <c r="H11" i="192"/>
  <c r="H33" i="192" s="1"/>
  <c r="H11" i="208"/>
  <c r="U38" i="124"/>
  <c r="A27" i="192"/>
  <c r="B25" i="192"/>
  <c r="A25" i="192"/>
  <c r="A23" i="192"/>
  <c r="B19" i="192"/>
  <c r="A19" i="192"/>
  <c r="A15" i="192"/>
  <c r="B15" i="192"/>
  <c r="A16" i="192"/>
  <c r="B16" i="192"/>
  <c r="A14" i="192"/>
  <c r="B14" i="192"/>
  <c r="C38" i="190"/>
  <c r="P44" i="190" s="1"/>
  <c r="B38" i="190"/>
  <c r="C37" i="190"/>
  <c r="P42" i="190" s="1"/>
  <c r="B37" i="190"/>
  <c r="C36" i="190"/>
  <c r="B36" i="190"/>
  <c r="C20" i="177"/>
  <c r="P26" i="177" s="1"/>
  <c r="G174" i="177" s="1"/>
  <c r="C19" i="177"/>
  <c r="P24" i="177" s="1"/>
  <c r="C18" i="177"/>
  <c r="B20" i="177"/>
  <c r="B19" i="177"/>
  <c r="B18" i="177"/>
  <c r="E20" i="183"/>
  <c r="F20" i="183" s="1"/>
  <c r="U18" i="177"/>
  <c r="L52" i="208"/>
  <c r="H51" i="208"/>
  <c r="L50" i="208"/>
  <c r="E19" i="183" s="1"/>
  <c r="F19" i="183" s="1"/>
  <c r="L49" i="208"/>
  <c r="L48" i="208"/>
  <c r="E17" i="183" s="1"/>
  <c r="F17" i="183" s="1"/>
  <c r="L47" i="208"/>
  <c r="E16" i="183" s="1"/>
  <c r="F16" i="183" s="1"/>
  <c r="A5" i="183" s="1"/>
  <c r="L45" i="208"/>
  <c r="H44" i="208"/>
  <c r="L43" i="208"/>
  <c r="E15" i="183" s="1"/>
  <c r="F15" i="183" s="1"/>
  <c r="L42" i="208"/>
  <c r="E14" i="183" s="1"/>
  <c r="F14" i="183" s="1"/>
  <c r="L41" i="208"/>
  <c r="E13" i="183" s="1"/>
  <c r="F13" i="183" s="1"/>
  <c r="B25" i="208"/>
  <c r="B21" i="192" s="1"/>
  <c r="H21" i="208"/>
  <c r="B21" i="208"/>
  <c r="B17" i="192" s="1"/>
  <c r="H1" i="208"/>
  <c r="O1" i="127"/>
  <c r="O1" i="188"/>
  <c r="T10" i="124"/>
  <c r="A20" i="124" s="1"/>
  <c r="P47" i="192"/>
  <c r="P40" i="192"/>
  <c r="P17" i="192"/>
  <c r="N47" i="192"/>
  <c r="J47" i="192"/>
  <c r="H47" i="192"/>
  <c r="N40" i="192"/>
  <c r="J40" i="192"/>
  <c r="H40" i="192"/>
  <c r="N17" i="192"/>
  <c r="J17" i="192"/>
  <c r="H17" i="192"/>
  <c r="A66" i="124"/>
  <c r="A68" i="220" s="1"/>
  <c r="A3" i="183"/>
  <c r="D12" i="183"/>
  <c r="O17" i="124"/>
  <c r="H19" i="220" s="1"/>
  <c r="J12" i="192"/>
  <c r="Y9" i="124"/>
  <c r="P12" i="192" s="1"/>
  <c r="P34" i="192" s="1"/>
  <c r="X9" i="124"/>
  <c r="N12" i="192" s="1"/>
  <c r="O3" i="188"/>
  <c r="A43" i="124"/>
  <c r="V199" i="177"/>
  <c r="V433" i="177"/>
  <c r="V523" i="177"/>
  <c r="V559" i="177"/>
  <c r="Q316" i="177" l="1"/>
  <c r="N34" i="192"/>
  <c r="L34" i="192"/>
  <c r="S406" i="177"/>
  <c r="U478" i="177"/>
  <c r="L388" i="177"/>
  <c r="K82" i="177"/>
  <c r="J137" i="177"/>
  <c r="J138" i="177" s="1"/>
  <c r="M137" i="177"/>
  <c r="M138" i="177" s="1"/>
  <c r="P136" i="177"/>
  <c r="L172" i="177"/>
  <c r="F9" i="183"/>
  <c r="A22" i="183" s="1"/>
  <c r="O4" i="220"/>
  <c r="O226" i="177"/>
  <c r="N353" i="177"/>
  <c r="N354" i="177" s="1"/>
  <c r="A1" i="192"/>
  <c r="R44" i="192"/>
  <c r="R43" i="192"/>
  <c r="T43" i="192" s="1"/>
  <c r="R37" i="192"/>
  <c r="T37" i="192" s="1"/>
  <c r="R21" i="192"/>
  <c r="T15" i="192"/>
  <c r="R45" i="192"/>
  <c r="R38" i="192"/>
  <c r="T38" i="192" s="1"/>
  <c r="R27" i="192"/>
  <c r="R20" i="192"/>
  <c r="R51" i="192"/>
  <c r="R46" i="192"/>
  <c r="T46" i="192" s="1"/>
  <c r="R39" i="192"/>
  <c r="T39" i="192" s="1"/>
  <c r="R25" i="192"/>
  <c r="T25" i="192" s="1"/>
  <c r="R17" i="192"/>
  <c r="T17" i="192" s="1"/>
  <c r="R49" i="192"/>
  <c r="T49" i="192" s="1"/>
  <c r="K43" i="124" s="1"/>
  <c r="R47" i="192"/>
  <c r="T47" i="192" s="1"/>
  <c r="R40" i="192"/>
  <c r="T40" i="192" s="1"/>
  <c r="R23" i="192"/>
  <c r="R16" i="192"/>
  <c r="T16" i="192" s="1"/>
  <c r="AA11" i="124"/>
  <c r="R2" i="192" s="1"/>
  <c r="J245" i="177"/>
  <c r="J246" i="177" s="1"/>
  <c r="U406" i="177"/>
  <c r="L515" i="177"/>
  <c r="L516" i="177" s="1"/>
  <c r="R389" i="177"/>
  <c r="R390" i="177" s="1"/>
  <c r="L479" i="177"/>
  <c r="L480" i="177" s="1"/>
  <c r="N514" i="177"/>
  <c r="U532" i="177"/>
  <c r="Q334" i="177"/>
  <c r="K64" i="177"/>
  <c r="P209" i="177"/>
  <c r="P210" i="177" s="1"/>
  <c r="V227" i="190"/>
  <c r="V418" i="190"/>
  <c r="L406" i="177"/>
  <c r="M262" i="177"/>
  <c r="O191" i="177"/>
  <c r="O192" i="177" s="1"/>
  <c r="M82" i="177"/>
  <c r="K334" i="177"/>
  <c r="L532" i="177"/>
  <c r="N208" i="177"/>
  <c r="S46" i="177"/>
  <c r="J51" i="192"/>
  <c r="H51" i="192"/>
  <c r="H20" i="192"/>
  <c r="H21" i="192" s="1"/>
  <c r="H23" i="192" s="1"/>
  <c r="H27" i="192" s="1"/>
  <c r="H56" i="192" s="1"/>
  <c r="H55" i="208"/>
  <c r="L352" i="177"/>
  <c r="P119" i="177"/>
  <c r="P120" i="177" s="1"/>
  <c r="V288" i="190"/>
  <c r="J172" i="177"/>
  <c r="S460" i="177"/>
  <c r="P244" i="177"/>
  <c r="T568" i="177"/>
  <c r="T172" i="177"/>
  <c r="S118" i="177"/>
  <c r="R208" i="177"/>
  <c r="O64" i="177"/>
  <c r="S82" i="177"/>
  <c r="R119" i="177"/>
  <c r="R120" i="177" s="1"/>
  <c r="Q154" i="177"/>
  <c r="O280" i="177"/>
  <c r="P407" i="177"/>
  <c r="P408" i="177" s="1"/>
  <c r="V303" i="190"/>
  <c r="V263" i="190"/>
  <c r="V319" i="190"/>
  <c r="S244" i="177"/>
  <c r="V279" i="190"/>
  <c r="V344" i="190"/>
  <c r="V332" i="190"/>
  <c r="V345" i="190"/>
  <c r="K496" i="177"/>
  <c r="N407" i="177"/>
  <c r="N408" i="177" s="1"/>
  <c r="P479" i="177"/>
  <c r="P480" i="177" s="1"/>
  <c r="K208" i="177"/>
  <c r="O83" i="177"/>
  <c r="O84" i="177" s="1"/>
  <c r="N65" i="177"/>
  <c r="N66" i="177" s="1"/>
  <c r="J47" i="177"/>
  <c r="J48" i="177" s="1"/>
  <c r="U82" i="177"/>
  <c r="O155" i="177"/>
  <c r="O156" i="177" s="1"/>
  <c r="S191" i="177"/>
  <c r="S192" i="177" s="1"/>
  <c r="T209" i="177"/>
  <c r="T210" i="177" s="1"/>
  <c r="M317" i="177"/>
  <c r="M318" i="177" s="1"/>
  <c r="U371" i="177"/>
  <c r="U372" i="177" s="1"/>
  <c r="K424" i="177"/>
  <c r="S550" i="177"/>
  <c r="Q568" i="177"/>
  <c r="V398" i="190"/>
  <c r="V409" i="190"/>
  <c r="V146" i="190"/>
  <c r="S442" i="177"/>
  <c r="K281" i="177"/>
  <c r="K282" i="177" s="1"/>
  <c r="O569" i="177"/>
  <c r="O570" i="177" s="1"/>
  <c r="V176" i="190"/>
  <c r="V328" i="190"/>
  <c r="L425" i="177"/>
  <c r="L426" i="177" s="1"/>
  <c r="T190" i="177"/>
  <c r="T478" i="177"/>
  <c r="O244" i="177"/>
  <c r="U137" i="177"/>
  <c r="U138" i="177" s="1"/>
  <c r="O406" i="177"/>
  <c r="O208" i="177"/>
  <c r="N47" i="177"/>
  <c r="N48" i="177" s="1"/>
  <c r="J82" i="177"/>
  <c r="O533" i="177"/>
  <c r="O534" i="177" s="1"/>
  <c r="V203" i="190"/>
  <c r="N191" i="177"/>
  <c r="N192" i="177" s="1"/>
  <c r="V80" i="190"/>
  <c r="V84" i="190"/>
  <c r="V86" i="190"/>
  <c r="V93" i="190"/>
  <c r="V98" i="190"/>
  <c r="V138" i="190"/>
  <c r="V147" i="190"/>
  <c r="V175" i="190"/>
  <c r="V424" i="190"/>
  <c r="V380" i="190"/>
  <c r="V137" i="190"/>
  <c r="V254" i="190"/>
  <c r="T532" i="177"/>
  <c r="S478" i="177"/>
  <c r="L460" i="177"/>
  <c r="K388" i="177"/>
  <c r="P172" i="177"/>
  <c r="U298" i="177"/>
  <c r="S154" i="177"/>
  <c r="K190" i="177"/>
  <c r="O137" i="177"/>
  <c r="O138" i="177" s="1"/>
  <c r="K371" i="177"/>
  <c r="K372" i="177" s="1"/>
  <c r="O101" i="177"/>
  <c r="O102" i="177" s="1"/>
  <c r="R82" i="177"/>
  <c r="L82" i="177"/>
  <c r="T82" i="177"/>
  <c r="N155" i="177"/>
  <c r="N156" i="177" s="1"/>
  <c r="P154" i="177"/>
  <c r="Q190" i="177"/>
  <c r="Q208" i="177"/>
  <c r="S209" i="177"/>
  <c r="S210" i="177" s="1"/>
  <c r="U208" i="177"/>
  <c r="M281" i="177"/>
  <c r="M282" i="177" s="1"/>
  <c r="J334" i="177"/>
  <c r="P335" i="177"/>
  <c r="P336" i="177" s="1"/>
  <c r="S388" i="177"/>
  <c r="V58" i="190"/>
  <c r="V110" i="190"/>
  <c r="V119" i="190"/>
  <c r="V184" i="190"/>
  <c r="V407" i="190"/>
  <c r="V406" i="190"/>
  <c r="V185" i="190"/>
  <c r="S353" i="177"/>
  <c r="S354" i="177" s="1"/>
  <c r="L208" i="177"/>
  <c r="T443" i="177"/>
  <c r="T444" i="177" s="1"/>
  <c r="Q137" i="177"/>
  <c r="Q138" i="177" s="1"/>
  <c r="R101" i="177"/>
  <c r="R102" i="177" s="1"/>
  <c r="M388" i="177"/>
  <c r="Q406" i="177"/>
  <c r="T407" i="177"/>
  <c r="T408" i="177" s="1"/>
  <c r="Q424" i="177"/>
  <c r="P569" i="177"/>
  <c r="P570" i="177" s="1"/>
  <c r="R568" i="177"/>
  <c r="V132" i="190"/>
  <c r="V151" i="190"/>
  <c r="V164" i="190"/>
  <c r="V171" i="190"/>
  <c r="V186" i="190"/>
  <c r="V201" i="190"/>
  <c r="V214" i="190"/>
  <c r="V223" i="190"/>
  <c r="V229" i="190"/>
  <c r="V327" i="190"/>
  <c r="V329" i="190"/>
  <c r="V346" i="190"/>
  <c r="V366" i="190"/>
  <c r="V370" i="190"/>
  <c r="V379" i="190"/>
  <c r="V268" i="190"/>
  <c r="V316" i="190"/>
  <c r="V264" i="190"/>
  <c r="V381" i="190"/>
  <c r="N263" i="177"/>
  <c r="N264" i="177" s="1"/>
  <c r="R299" i="177"/>
  <c r="R300" i="177" s="1"/>
  <c r="J425" i="177"/>
  <c r="J426" i="177" s="1"/>
  <c r="J424" i="177"/>
  <c r="J551" i="177"/>
  <c r="J552" i="177" s="1"/>
  <c r="J550" i="177"/>
  <c r="V160" i="190"/>
  <c r="V371" i="190"/>
  <c r="V250" i="190"/>
  <c r="V163" i="190"/>
  <c r="V306" i="190"/>
  <c r="V267" i="190"/>
  <c r="K172" i="177"/>
  <c r="AB7" i="124"/>
  <c r="AC7" i="124" s="1"/>
  <c r="M64" i="177"/>
  <c r="M65" i="177"/>
  <c r="M66" i="177" s="1"/>
  <c r="AA8" i="124"/>
  <c r="AA10" i="124" s="1"/>
  <c r="H2" i="208" s="1"/>
  <c r="Q101" i="177"/>
  <c r="Q102" i="177" s="1"/>
  <c r="Q100" i="177"/>
  <c r="J191" i="177"/>
  <c r="J192" i="177" s="1"/>
  <c r="J190" i="177"/>
  <c r="J209" i="177"/>
  <c r="J210" i="177" s="1"/>
  <c r="J208" i="177"/>
  <c r="S227" i="177"/>
  <c r="S228" i="177" s="1"/>
  <c r="S226" i="177"/>
  <c r="R281" i="177"/>
  <c r="R282" i="177" s="1"/>
  <c r="R280" i="177"/>
  <c r="L280" i="177"/>
  <c r="J353" i="177"/>
  <c r="J354" i="177" s="1"/>
  <c r="J352" i="177"/>
  <c r="P389" i="177"/>
  <c r="P390" i="177" s="1"/>
  <c r="P388" i="177"/>
  <c r="U425" i="177"/>
  <c r="U426" i="177" s="1"/>
  <c r="U424" i="177"/>
  <c r="K532" i="177"/>
  <c r="V134" i="190"/>
  <c r="V301" i="190"/>
  <c r="V355" i="190"/>
  <c r="V397" i="190"/>
  <c r="V341" i="190"/>
  <c r="V280" i="190"/>
  <c r="V241" i="190"/>
  <c r="V159" i="190"/>
  <c r="V133" i="190"/>
  <c r="V277" i="190"/>
  <c r="V111" i="190"/>
  <c r="V150" i="190"/>
  <c r="L568" i="177"/>
  <c r="T514" i="177"/>
  <c r="J496" i="177"/>
  <c r="U280" i="177"/>
  <c r="T424" i="177"/>
  <c r="L244" i="177"/>
  <c r="J118" i="177"/>
  <c r="O172" i="177"/>
  <c r="T118" i="177"/>
  <c r="R353" i="177"/>
  <c r="R354" i="177" s="1"/>
  <c r="K119" i="177"/>
  <c r="K120" i="177" s="1"/>
  <c r="Q245" i="177"/>
  <c r="Q246" i="177" s="1"/>
  <c r="Q244" i="177"/>
  <c r="P281" i="177"/>
  <c r="P282" i="177" s="1"/>
  <c r="P280" i="177"/>
  <c r="J281" i="177"/>
  <c r="J282" i="177" s="1"/>
  <c r="T388" i="177"/>
  <c r="T389" i="177"/>
  <c r="T390" i="177" s="1"/>
  <c r="R425" i="177"/>
  <c r="R426" i="177" s="1"/>
  <c r="R424" i="177"/>
  <c r="O424" i="177"/>
  <c r="L442" i="177"/>
  <c r="L443" i="177"/>
  <c r="L444" i="177" s="1"/>
  <c r="U497" i="177"/>
  <c r="U498" i="177" s="1"/>
  <c r="S514" i="177"/>
  <c r="S515" i="177"/>
  <c r="S516" i="177" s="1"/>
  <c r="V197" i="190"/>
  <c r="V242" i="190"/>
  <c r="V266" i="190"/>
  <c r="V307" i="190"/>
  <c r="V367" i="190"/>
  <c r="V354" i="190"/>
  <c r="V302" i="190"/>
  <c r="V410" i="190"/>
  <c r="V358" i="190"/>
  <c r="V289" i="190"/>
  <c r="V202" i="190"/>
  <c r="V107" i="190"/>
  <c r="V315" i="190"/>
  <c r="T550" i="177"/>
  <c r="K352" i="177"/>
  <c r="P190" i="177"/>
  <c r="L335" i="177"/>
  <c r="L336" i="177" s="1"/>
  <c r="R172" i="177"/>
  <c r="J262" i="177"/>
  <c r="S65" i="177"/>
  <c r="S66" i="177" s="1"/>
  <c r="S64" i="177"/>
  <c r="M100" i="177"/>
  <c r="P101" i="177"/>
  <c r="P102" i="177" s="1"/>
  <c r="S101" i="177"/>
  <c r="S102" i="177" s="1"/>
  <c r="M119" i="177"/>
  <c r="M120" i="177" s="1"/>
  <c r="M118" i="177"/>
  <c r="Q119" i="177"/>
  <c r="Q120" i="177" s="1"/>
  <c r="O119" i="177"/>
  <c r="O120" i="177" s="1"/>
  <c r="M173" i="177"/>
  <c r="M174" i="177" s="1"/>
  <c r="M172" i="177"/>
  <c r="N281" i="177"/>
  <c r="N282" i="177" s="1"/>
  <c r="N280" i="177"/>
  <c r="Q281" i="177"/>
  <c r="Q282" i="177" s="1"/>
  <c r="O316" i="177"/>
  <c r="N317" i="177"/>
  <c r="N318" i="177" s="1"/>
  <c r="N388" i="177"/>
  <c r="N389" i="177"/>
  <c r="N390" i="177" s="1"/>
  <c r="U388" i="177"/>
  <c r="J407" i="177"/>
  <c r="J408" i="177" s="1"/>
  <c r="P424" i="177"/>
  <c r="P425" i="177"/>
  <c r="P426" i="177" s="1"/>
  <c r="M515" i="177"/>
  <c r="M516" i="177" s="1"/>
  <c r="M514" i="177"/>
  <c r="V145" i="190"/>
  <c r="V173" i="190"/>
  <c r="V262" i="190"/>
  <c r="V333" i="190"/>
  <c r="V342" i="190"/>
  <c r="V359" i="190"/>
  <c r="A72" i="127"/>
  <c r="D69" i="208"/>
  <c r="V23" i="177"/>
  <c r="A79" i="208"/>
  <c r="V41" i="190"/>
  <c r="A77" i="188"/>
  <c r="G411" i="190"/>
  <c r="G307" i="190"/>
  <c r="G203" i="190"/>
  <c r="G99" i="190"/>
  <c r="G359" i="190"/>
  <c r="G255" i="190"/>
  <c r="G151" i="190"/>
  <c r="G281" i="190"/>
  <c r="G73" i="190"/>
  <c r="G437" i="190"/>
  <c r="G229" i="190"/>
  <c r="G385" i="190"/>
  <c r="G177" i="190"/>
  <c r="G333" i="190"/>
  <c r="G125" i="190"/>
  <c r="H59" i="127"/>
  <c r="V85" i="190"/>
  <c r="V237" i="190"/>
  <c r="P316" i="177"/>
  <c r="L226" i="177"/>
  <c r="K407" i="177"/>
  <c r="K408" i="177" s="1"/>
  <c r="G480" i="177"/>
  <c r="G48" i="177"/>
  <c r="O47" i="177"/>
  <c r="O48" i="177" s="1"/>
  <c r="O46" i="177"/>
  <c r="J64" i="177"/>
  <c r="J65" i="177"/>
  <c r="J66" i="177" s="1"/>
  <c r="R226" i="177"/>
  <c r="R227" i="177"/>
  <c r="R228" i="177" s="1"/>
  <c r="O263" i="177"/>
  <c r="O264" i="177" s="1"/>
  <c r="O262" i="177"/>
  <c r="R317" i="177"/>
  <c r="R318" i="177" s="1"/>
  <c r="R316" i="177"/>
  <c r="J371" i="177"/>
  <c r="J372" i="177" s="1"/>
  <c r="J370" i="177"/>
  <c r="M407" i="177"/>
  <c r="M408" i="177" s="1"/>
  <c r="M406" i="177"/>
  <c r="J514" i="177"/>
  <c r="J515" i="177"/>
  <c r="J516" i="177" s="1"/>
  <c r="J95" i="190"/>
  <c r="V95" i="190" s="1"/>
  <c r="V94" i="190"/>
  <c r="J44" i="208"/>
  <c r="R4" i="192"/>
  <c r="F9" i="214"/>
  <c r="A14" i="214" s="1"/>
  <c r="O4" i="127"/>
  <c r="V22" i="177"/>
  <c r="F10" i="183"/>
  <c r="P47" i="177"/>
  <c r="P48" i="177" s="1"/>
  <c r="P46" i="177"/>
  <c r="U65" i="177"/>
  <c r="U66" i="177" s="1"/>
  <c r="L154" i="177"/>
  <c r="L155" i="177"/>
  <c r="L156" i="177" s="1"/>
  <c r="K227" i="177"/>
  <c r="K228" i="177" s="1"/>
  <c r="K226" i="177"/>
  <c r="R245" i="177"/>
  <c r="R246" i="177" s="1"/>
  <c r="R244" i="177"/>
  <c r="M245" i="177"/>
  <c r="M246" i="177" s="1"/>
  <c r="P262" i="177"/>
  <c r="P263" i="177"/>
  <c r="P264" i="177" s="1"/>
  <c r="T262" i="177"/>
  <c r="T263" i="177"/>
  <c r="T264" i="177" s="1"/>
  <c r="T298" i="177"/>
  <c r="T299" i="177"/>
  <c r="T300" i="177" s="1"/>
  <c r="S317" i="177"/>
  <c r="S318" i="177" s="1"/>
  <c r="S316" i="177"/>
  <c r="O353" i="177"/>
  <c r="O354" i="177" s="1"/>
  <c r="O352" i="177"/>
  <c r="J389" i="177"/>
  <c r="J390" i="177" s="1"/>
  <c r="J388" i="177"/>
  <c r="N424" i="177"/>
  <c r="N425" i="177"/>
  <c r="N426" i="177" s="1"/>
  <c r="S425" i="177"/>
  <c r="S426" i="177" s="1"/>
  <c r="S424" i="177"/>
  <c r="K443" i="177"/>
  <c r="K444" i="177" s="1"/>
  <c r="K442" i="177"/>
  <c r="O442" i="177"/>
  <c r="O443" i="177"/>
  <c r="O444" i="177" s="1"/>
  <c r="M461" i="177"/>
  <c r="M462" i="177" s="1"/>
  <c r="M460" i="177"/>
  <c r="P532" i="177"/>
  <c r="P533" i="177"/>
  <c r="P534" i="177" s="1"/>
  <c r="N551" i="177"/>
  <c r="N552" i="177" s="1"/>
  <c r="N550" i="177"/>
  <c r="U569" i="177"/>
  <c r="U570" i="177" s="1"/>
  <c r="U568" i="177"/>
  <c r="M69" i="190"/>
  <c r="V69" i="190" s="1"/>
  <c r="V68" i="190"/>
  <c r="L65" i="177"/>
  <c r="L66" i="177" s="1"/>
  <c r="L64" i="177"/>
  <c r="T65" i="177"/>
  <c r="T66" i="177" s="1"/>
  <c r="T64" i="177"/>
  <c r="S136" i="177"/>
  <c r="S137" i="177"/>
  <c r="S138" i="177" s="1"/>
  <c r="U262" i="177"/>
  <c r="U263" i="177"/>
  <c r="U264" i="177" s="1"/>
  <c r="M299" i="177"/>
  <c r="M300" i="177" s="1"/>
  <c r="M298" i="177"/>
  <c r="P352" i="177"/>
  <c r="P353" i="177"/>
  <c r="P354" i="177" s="1"/>
  <c r="N479" i="177"/>
  <c r="N480" i="177" s="1"/>
  <c r="N478" i="177"/>
  <c r="R479" i="177"/>
  <c r="R480" i="177" s="1"/>
  <c r="R478" i="177"/>
  <c r="L56" i="190"/>
  <c r="V56" i="190" s="1"/>
  <c r="V55" i="190"/>
  <c r="T226" i="177"/>
  <c r="A69" i="192"/>
  <c r="G11" i="214"/>
  <c r="F11" i="183"/>
  <c r="R46" i="177"/>
  <c r="R47" i="177"/>
  <c r="R48" i="177" s="1"/>
  <c r="Q47" i="177"/>
  <c r="Q48" i="177" s="1"/>
  <c r="T137" i="177"/>
  <c r="T138" i="177" s="1"/>
  <c r="T136" i="177"/>
  <c r="M227" i="177"/>
  <c r="M228" i="177" s="1"/>
  <c r="M226" i="177"/>
  <c r="U227" i="177"/>
  <c r="U228" i="177" s="1"/>
  <c r="U226" i="177"/>
  <c r="Q262" i="177"/>
  <c r="K299" i="177"/>
  <c r="K300" i="177" s="1"/>
  <c r="Q352" i="177"/>
  <c r="Q353" i="177"/>
  <c r="Q354" i="177" s="1"/>
  <c r="R533" i="177"/>
  <c r="R534" i="177" s="1"/>
  <c r="R532" i="177"/>
  <c r="L551" i="177"/>
  <c r="L552" i="177" s="1"/>
  <c r="L550" i="177"/>
  <c r="L73" i="190"/>
  <c r="V73" i="190" s="1"/>
  <c r="V72" i="190"/>
  <c r="V236" i="190"/>
  <c r="V238" i="190"/>
  <c r="V314" i="190"/>
  <c r="V320" i="190"/>
  <c r="V331" i="190"/>
  <c r="N51" i="192"/>
  <c r="V37" i="177"/>
  <c r="V55" i="177"/>
  <c r="L101" i="177"/>
  <c r="L102" i="177" s="1"/>
  <c r="U119" i="177"/>
  <c r="U120" i="177" s="1"/>
  <c r="L137" i="177"/>
  <c r="L138" i="177" s="1"/>
  <c r="V163" i="177"/>
  <c r="N226" i="177"/>
  <c r="J443" i="177"/>
  <c r="J444" i="177" s="1"/>
  <c r="J442" i="177"/>
  <c r="N461" i="177"/>
  <c r="N462" i="177" s="1"/>
  <c r="N460" i="177"/>
  <c r="R461" i="177"/>
  <c r="R462" i="177" s="1"/>
  <c r="M479" i="177"/>
  <c r="M480" i="177" s="1"/>
  <c r="M478" i="177"/>
  <c r="Q479" i="177"/>
  <c r="Q480" i="177" s="1"/>
  <c r="Q478" i="177"/>
  <c r="M551" i="177"/>
  <c r="M552" i="177" s="1"/>
  <c r="M550" i="177"/>
  <c r="J394" i="190"/>
  <c r="V394" i="190" s="1"/>
  <c r="V393" i="190"/>
  <c r="U155" i="177"/>
  <c r="U156" i="177" s="1"/>
  <c r="M191" i="177"/>
  <c r="M192" i="177" s="1"/>
  <c r="L299" i="177"/>
  <c r="L300" i="177" s="1"/>
  <c r="P461" i="177"/>
  <c r="P462" i="177" s="1"/>
  <c r="P460" i="177"/>
  <c r="Q533" i="177"/>
  <c r="Q534" i="177" s="1"/>
  <c r="Q532" i="177"/>
  <c r="V99" i="190"/>
  <c r="K515" i="177"/>
  <c r="K516" i="177" s="1"/>
  <c r="N533" i="177"/>
  <c r="N534" i="177" s="1"/>
  <c r="O550" i="177"/>
  <c r="Q551" i="177"/>
  <c r="Q552" i="177" s="1"/>
  <c r="M569" i="177"/>
  <c r="M570" i="177" s="1"/>
  <c r="V71" i="190"/>
  <c r="V136" i="190"/>
  <c r="V188" i="190"/>
  <c r="V276" i="190"/>
  <c r="V281" i="190"/>
  <c r="V385" i="190"/>
  <c r="R515" i="177"/>
  <c r="R516" i="177" s="1"/>
  <c r="K568" i="177"/>
  <c r="V251" i="190"/>
  <c r="V158" i="190"/>
  <c r="V177" i="190"/>
  <c r="V210" i="190"/>
  <c r="V292" i="190"/>
  <c r="V340" i="190"/>
  <c r="V353" i="190"/>
  <c r="V431" i="190"/>
  <c r="V108" i="190"/>
  <c r="V123" i="190"/>
  <c r="V275" i="190"/>
  <c r="V392" i="190"/>
  <c r="V405" i="190"/>
  <c r="V435" i="190"/>
  <c r="AB11" i="124"/>
  <c r="R3" i="192" s="1"/>
  <c r="K47" i="177"/>
  <c r="K46" i="177"/>
  <c r="Q65" i="177"/>
  <c r="Q66" i="177" s="1"/>
  <c r="Q64" i="177"/>
  <c r="J101" i="177"/>
  <c r="J100" i="177"/>
  <c r="T100" i="177"/>
  <c r="T101" i="177"/>
  <c r="T102" i="177" s="1"/>
  <c r="K155" i="177"/>
  <c r="K156" i="177" s="1"/>
  <c r="K154" i="177"/>
  <c r="V253" i="177"/>
  <c r="V307" i="177"/>
  <c r="O460" i="177"/>
  <c r="O461" i="177"/>
  <c r="O462" i="177" s="1"/>
  <c r="J478" i="177"/>
  <c r="J479" i="177"/>
  <c r="Q437" i="190"/>
  <c r="V437" i="190" s="1"/>
  <c r="V436" i="190"/>
  <c r="R406" i="177"/>
  <c r="V361" i="177"/>
  <c r="L190" i="177"/>
  <c r="AB14" i="124"/>
  <c r="AA14" i="124"/>
  <c r="T45" i="192"/>
  <c r="G433" i="190"/>
  <c r="G420" i="190"/>
  <c r="G407" i="190"/>
  <c r="G394" i="190"/>
  <c r="G381" i="190"/>
  <c r="G368" i="190"/>
  <c r="G355" i="190"/>
  <c r="G342" i="190"/>
  <c r="G329" i="190"/>
  <c r="G316" i="190"/>
  <c r="G303" i="190"/>
  <c r="G290" i="190"/>
  <c r="G277" i="190"/>
  <c r="G264" i="190"/>
  <c r="G251" i="190"/>
  <c r="G238" i="190"/>
  <c r="G225" i="190"/>
  <c r="G212" i="190"/>
  <c r="G199" i="190"/>
  <c r="G186" i="190"/>
  <c r="G173" i="190"/>
  <c r="G160" i="190"/>
  <c r="G147" i="190"/>
  <c r="G134" i="190"/>
  <c r="G121" i="190"/>
  <c r="G108" i="190"/>
  <c r="G95" i="190"/>
  <c r="G82" i="190"/>
  <c r="G69" i="190"/>
  <c r="G56" i="190"/>
  <c r="G60" i="190"/>
  <c r="G112" i="190"/>
  <c r="G164" i="190"/>
  <c r="G216" i="190"/>
  <c r="G268" i="190"/>
  <c r="G320" i="190"/>
  <c r="G372" i="190"/>
  <c r="G424" i="190"/>
  <c r="L47" i="177"/>
  <c r="L48" i="177" s="1"/>
  <c r="L46" i="177"/>
  <c r="R64" i="177"/>
  <c r="R65" i="177"/>
  <c r="R66" i="177" s="1"/>
  <c r="P83" i="177"/>
  <c r="P84" i="177" s="1"/>
  <c r="P82" i="177"/>
  <c r="V91" i="177"/>
  <c r="K100" i="177"/>
  <c r="K101" i="177"/>
  <c r="K102" i="177" s="1"/>
  <c r="U100" i="177"/>
  <c r="U101" i="177"/>
  <c r="U102" i="177" s="1"/>
  <c r="V127" i="177"/>
  <c r="K136" i="177"/>
  <c r="K137" i="177"/>
  <c r="N136" i="177"/>
  <c r="N137" i="177"/>
  <c r="N138" i="177" s="1"/>
  <c r="U173" i="177"/>
  <c r="U174" i="177" s="1"/>
  <c r="U172" i="177"/>
  <c r="M208" i="177"/>
  <c r="M209" i="177"/>
  <c r="T353" i="177"/>
  <c r="T354" i="177" s="1"/>
  <c r="T352" i="177"/>
  <c r="P443" i="177"/>
  <c r="P444" i="177" s="1"/>
  <c r="P442" i="177"/>
  <c r="V487" i="177"/>
  <c r="J532" i="177"/>
  <c r="J533" i="177"/>
  <c r="M532" i="177"/>
  <c r="M533" i="177"/>
  <c r="M534" i="177" s="1"/>
  <c r="M433" i="190"/>
  <c r="V433" i="190" s="1"/>
  <c r="V432" i="190"/>
  <c r="AB10" i="124"/>
  <c r="H3" i="208" s="1"/>
  <c r="J34" i="192"/>
  <c r="A71" i="127"/>
  <c r="A78" i="208"/>
  <c r="G10" i="214"/>
  <c r="V40" i="190"/>
  <c r="J20" i="192"/>
  <c r="J21" i="192" s="1"/>
  <c r="J23" i="192" s="1"/>
  <c r="J27" i="192" s="1"/>
  <c r="E18" i="183"/>
  <c r="F18" i="183" s="1"/>
  <c r="J36" i="124"/>
  <c r="T44" i="192"/>
  <c r="AB8" i="124"/>
  <c r="AC8" i="124" s="1"/>
  <c r="M46" i="177"/>
  <c r="M47" i="177"/>
  <c r="M48" i="177" s="1"/>
  <c r="T46" i="177"/>
  <c r="T47" i="177"/>
  <c r="T48" i="177" s="1"/>
  <c r="V73" i="177"/>
  <c r="Q83" i="177"/>
  <c r="Q84" i="177" s="1"/>
  <c r="Q82" i="177"/>
  <c r="N101" i="177"/>
  <c r="N102" i="177" s="1"/>
  <c r="N100" i="177"/>
  <c r="V109" i="177"/>
  <c r="J227" i="177"/>
  <c r="J226" i="177"/>
  <c r="T316" i="177"/>
  <c r="T317" i="177"/>
  <c r="T318" i="177" s="1"/>
  <c r="V325" i="177"/>
  <c r="N335" i="177"/>
  <c r="N336" i="177" s="1"/>
  <c r="N334" i="177"/>
  <c r="K336" i="177"/>
  <c r="V343" i="177"/>
  <c r="L372" i="177"/>
  <c r="P371" i="177"/>
  <c r="P372" i="177" s="1"/>
  <c r="P370" i="177"/>
  <c r="T370" i="177"/>
  <c r="T371" i="177"/>
  <c r="T372" i="177" s="1"/>
  <c r="L497" i="177"/>
  <c r="L496" i="177"/>
  <c r="P497" i="177"/>
  <c r="P498" i="177" s="1"/>
  <c r="P496" i="177"/>
  <c r="T497" i="177"/>
  <c r="T498" i="177" s="1"/>
  <c r="T496" i="177"/>
  <c r="V505" i="177"/>
  <c r="J60" i="190"/>
  <c r="V60" i="190" s="1"/>
  <c r="V59" i="190"/>
  <c r="K212" i="190"/>
  <c r="V212" i="190" s="1"/>
  <c r="V211" i="190"/>
  <c r="L370" i="177"/>
  <c r="O388" i="177"/>
  <c r="V271" i="177"/>
  <c r="K262" i="177"/>
  <c r="K244" i="177"/>
  <c r="V217" i="177"/>
  <c r="R262" i="177"/>
  <c r="A76" i="188"/>
  <c r="A68" i="192"/>
  <c r="H24" i="208"/>
  <c r="H25" i="208" s="1"/>
  <c r="H27" i="208" s="1"/>
  <c r="H31" i="208" s="1"/>
  <c r="AA7" i="124"/>
  <c r="O2" i="188"/>
  <c r="U21" i="177"/>
  <c r="B28" i="177" s="1"/>
  <c r="U39" i="190"/>
  <c r="B46" i="190" s="1"/>
  <c r="O4" i="188"/>
  <c r="F62" i="192"/>
  <c r="H4" i="208"/>
  <c r="P51" i="192"/>
  <c r="G570" i="177"/>
  <c r="G444" i="177"/>
  <c r="G426" i="177"/>
  <c r="G390" i="177"/>
  <c r="G372" i="177"/>
  <c r="G534" i="177"/>
  <c r="G498" i="177"/>
  <c r="G462" i="177"/>
  <c r="G282" i="177"/>
  <c r="G264" i="177"/>
  <c r="G246" i="177"/>
  <c r="G156" i="177"/>
  <c r="G102" i="177"/>
  <c r="G516" i="177"/>
  <c r="G354" i="177"/>
  <c r="G336" i="177"/>
  <c r="G300" i="177"/>
  <c r="G210" i="177"/>
  <c r="G192" i="177"/>
  <c r="G138" i="177"/>
  <c r="G120" i="177"/>
  <c r="G408" i="177"/>
  <c r="G318" i="177"/>
  <c r="G228" i="177"/>
  <c r="G84" i="177"/>
  <c r="G66" i="177"/>
  <c r="N20" i="192"/>
  <c r="N21" i="192" s="1"/>
  <c r="N23" i="192" s="1"/>
  <c r="N27" i="192" s="1"/>
  <c r="P20" i="192"/>
  <c r="P21" i="192" s="1"/>
  <c r="P23" i="192" s="1"/>
  <c r="P27" i="192" s="1"/>
  <c r="G86" i="190"/>
  <c r="G138" i="190"/>
  <c r="G190" i="190"/>
  <c r="G242" i="190"/>
  <c r="G294" i="190"/>
  <c r="G346" i="190"/>
  <c r="G398" i="190"/>
  <c r="U47" i="177"/>
  <c r="U48" i="177" s="1"/>
  <c r="U46" i="177"/>
  <c r="P65" i="177"/>
  <c r="P66" i="177" s="1"/>
  <c r="P64" i="177"/>
  <c r="N83" i="177"/>
  <c r="N82" i="177"/>
  <c r="N119" i="177"/>
  <c r="N120" i="177" s="1"/>
  <c r="N118" i="177"/>
  <c r="R154" i="177"/>
  <c r="R155" i="177"/>
  <c r="R156" i="177" s="1"/>
  <c r="V181" i="177"/>
  <c r="Q299" i="177"/>
  <c r="Q300" i="177" s="1"/>
  <c r="Q298" i="177"/>
  <c r="T335" i="177"/>
  <c r="T336" i="177" s="1"/>
  <c r="G552" i="177"/>
  <c r="V541" i="177"/>
  <c r="T461" i="177"/>
  <c r="T462" i="177" s="1"/>
  <c r="T244" i="177"/>
  <c r="P226" i="177"/>
  <c r="V235" i="177"/>
  <c r="L119" i="177"/>
  <c r="L118" i="177"/>
  <c r="R136" i="177"/>
  <c r="T155" i="177"/>
  <c r="T156" i="177" s="1"/>
  <c r="L263" i="177"/>
  <c r="S281" i="177"/>
  <c r="S282" i="177" s="1"/>
  <c r="S280" i="177"/>
  <c r="V289" i="177"/>
  <c r="N299" i="177"/>
  <c r="N300" i="177" s="1"/>
  <c r="N298" i="177"/>
  <c r="S299" i="177"/>
  <c r="S300" i="177" s="1"/>
  <c r="O335" i="177"/>
  <c r="O336" i="177" s="1"/>
  <c r="O334" i="177"/>
  <c r="U334" i="177"/>
  <c r="U335" i="177"/>
  <c r="U336" i="177" s="1"/>
  <c r="M424" i="177"/>
  <c r="M425" i="177"/>
  <c r="N443" i="177"/>
  <c r="N444" i="177" s="1"/>
  <c r="K461" i="177"/>
  <c r="K462" i="177" s="1"/>
  <c r="O515" i="177"/>
  <c r="O514" i="177"/>
  <c r="U514" i="177"/>
  <c r="U515" i="177"/>
  <c r="U516" i="177" s="1"/>
  <c r="S532" i="177"/>
  <c r="S533" i="177"/>
  <c r="S534" i="177" s="1"/>
  <c r="R550" i="177"/>
  <c r="R551" i="177"/>
  <c r="R552" i="177" s="1"/>
  <c r="N568" i="177"/>
  <c r="N569" i="177"/>
  <c r="N570" i="177" s="1"/>
  <c r="V255" i="190"/>
  <c r="Q173" i="177"/>
  <c r="Q174" i="177" s="1"/>
  <c r="Q172" i="177"/>
  <c r="S173" i="177"/>
  <c r="S174" i="177" s="1"/>
  <c r="S172" i="177"/>
  <c r="N244" i="177"/>
  <c r="N245" i="177"/>
  <c r="N246" i="177" s="1"/>
  <c r="O299" i="177"/>
  <c r="O300" i="177" s="1"/>
  <c r="O298" i="177"/>
  <c r="J316" i="177"/>
  <c r="J317" i="177"/>
  <c r="R335" i="177"/>
  <c r="R336" i="177" s="1"/>
  <c r="M353" i="177"/>
  <c r="M354" i="177" s="1"/>
  <c r="M352" i="177"/>
  <c r="N371" i="177"/>
  <c r="N372" i="177" s="1"/>
  <c r="N370" i="177"/>
  <c r="R371" i="177"/>
  <c r="R372" i="177" s="1"/>
  <c r="R370" i="177"/>
  <c r="V379" i="177"/>
  <c r="Q388" i="177"/>
  <c r="Q389" i="177"/>
  <c r="Q390" i="177" s="1"/>
  <c r="R443" i="177"/>
  <c r="R444" i="177" s="1"/>
  <c r="R442" i="177"/>
  <c r="U442" i="177"/>
  <c r="U443" i="177"/>
  <c r="U444" i="177" s="1"/>
  <c r="Q460" i="177"/>
  <c r="Q461" i="177"/>
  <c r="Q462" i="177" s="1"/>
  <c r="N496" i="177"/>
  <c r="N497" i="177"/>
  <c r="N498" i="177" s="1"/>
  <c r="R496" i="177"/>
  <c r="R497" i="177"/>
  <c r="R498" i="177" s="1"/>
  <c r="V106" i="190"/>
  <c r="N172" i="177"/>
  <c r="J154" i="177"/>
  <c r="J155" i="177"/>
  <c r="M155" i="177"/>
  <c r="M156" i="177" s="1"/>
  <c r="R190" i="177"/>
  <c r="U191" i="177"/>
  <c r="U192" i="177" s="1"/>
  <c r="Q227" i="177"/>
  <c r="Q228" i="177" s="1"/>
  <c r="Q226" i="177"/>
  <c r="U245" i="177"/>
  <c r="U246" i="177" s="1"/>
  <c r="S263" i="177"/>
  <c r="S264" i="177" s="1"/>
  <c r="T281" i="177"/>
  <c r="T282" i="177" s="1"/>
  <c r="P299" i="177"/>
  <c r="P300" i="177" s="1"/>
  <c r="P298" i="177"/>
  <c r="J299" i="177"/>
  <c r="K317" i="177"/>
  <c r="K318" i="177" s="1"/>
  <c r="K316" i="177"/>
  <c r="U316" i="177"/>
  <c r="M334" i="177"/>
  <c r="M335" i="177"/>
  <c r="M336" i="177" s="1"/>
  <c r="S335" i="177"/>
  <c r="S336" i="177" s="1"/>
  <c r="Q514" i="177"/>
  <c r="Q515" i="177"/>
  <c r="Q516" i="177" s="1"/>
  <c r="K550" i="177"/>
  <c r="K551" i="177"/>
  <c r="K552" i="177" s="1"/>
  <c r="P550" i="177"/>
  <c r="P551" i="177"/>
  <c r="P552" i="177" s="1"/>
  <c r="V81" i="190"/>
  <c r="J82" i="190"/>
  <c r="V82" i="190" s="1"/>
  <c r="V121" i="190"/>
  <c r="P125" i="190"/>
  <c r="V125" i="190" s="1"/>
  <c r="V124" i="190"/>
  <c r="V249" i="190"/>
  <c r="L316" i="177"/>
  <c r="U353" i="177"/>
  <c r="U354" i="177" s="1"/>
  <c r="U352" i="177"/>
  <c r="O371" i="177"/>
  <c r="O372" i="177" s="1"/>
  <c r="O370" i="177"/>
  <c r="S370" i="177"/>
  <c r="S371" i="177"/>
  <c r="S372" i="177" s="1"/>
  <c r="J461" i="177"/>
  <c r="K479" i="177"/>
  <c r="K480" i="177" s="1"/>
  <c r="K478" i="177"/>
  <c r="M497" i="177"/>
  <c r="M498" i="177" s="1"/>
  <c r="M496" i="177"/>
  <c r="Q497" i="177"/>
  <c r="Q498" i="177" s="1"/>
  <c r="Q496" i="177"/>
  <c r="P514" i="177"/>
  <c r="P515" i="177"/>
  <c r="P516" i="177" s="1"/>
  <c r="J569" i="177"/>
  <c r="J568" i="177"/>
  <c r="V97" i="190"/>
  <c r="M370" i="177"/>
  <c r="M371" i="177"/>
  <c r="M372" i="177" s="1"/>
  <c r="Q370" i="177"/>
  <c r="Q371" i="177"/>
  <c r="Q372" i="177" s="1"/>
  <c r="Q443" i="177"/>
  <c r="Q444" i="177" s="1"/>
  <c r="Q442" i="177"/>
  <c r="M443" i="177"/>
  <c r="U461" i="177"/>
  <c r="U462" i="177" s="1"/>
  <c r="U460" i="177"/>
  <c r="O479" i="177"/>
  <c r="O480" i="177" s="1"/>
  <c r="O478" i="177"/>
  <c r="O496" i="177"/>
  <c r="O497" i="177"/>
  <c r="O498" i="177" s="1"/>
  <c r="S497" i="177"/>
  <c r="S498" i="177" s="1"/>
  <c r="S496" i="177"/>
  <c r="U551" i="177"/>
  <c r="U552" i="177" s="1"/>
  <c r="U550" i="177"/>
  <c r="S569" i="177"/>
  <c r="S570" i="177" s="1"/>
  <c r="S568" i="177"/>
  <c r="V54" i="190"/>
  <c r="V67" i="190"/>
  <c r="V198" i="190"/>
  <c r="J199" i="190"/>
  <c r="V199" i="190" s="1"/>
  <c r="L294" i="190"/>
  <c r="V294" i="190" s="1"/>
  <c r="V293" i="190"/>
  <c r="V120" i="190"/>
  <c r="V162" i="190"/>
  <c r="V190" i="190"/>
  <c r="V240" i="190"/>
  <c r="V112" i="190"/>
  <c r="V149" i="190"/>
  <c r="V253" i="190"/>
  <c r="V290" i="190"/>
  <c r="V305" i="190"/>
  <c r="V318" i="190"/>
  <c r="V396" i="190"/>
  <c r="V215" i="190"/>
  <c r="J216" i="190"/>
  <c r="V216" i="190" s="1"/>
  <c r="V224" i="190"/>
  <c r="V172" i="190"/>
  <c r="V225" i="190"/>
  <c r="V228" i="190"/>
  <c r="V357" i="190"/>
  <c r="J368" i="190"/>
  <c r="V368" i="190" s="1"/>
  <c r="V372" i="190"/>
  <c r="V419" i="190"/>
  <c r="J420" i="190"/>
  <c r="V420" i="190" s="1"/>
  <c r="V189" i="190"/>
  <c r="V384" i="190"/>
  <c r="V411" i="190"/>
  <c r="V383" i="190"/>
  <c r="V422" i="190"/>
  <c r="V423" i="190"/>
  <c r="O3" i="127" l="1"/>
  <c r="O3" i="220"/>
  <c r="O2" i="127"/>
  <c r="O2" i="220"/>
  <c r="J51" i="208"/>
  <c r="J55" i="208" s="1"/>
  <c r="H60" i="208"/>
  <c r="F12" i="183"/>
  <c r="V408" i="177"/>
  <c r="V424" i="177"/>
  <c r="V208" i="177"/>
  <c r="V388" i="177"/>
  <c r="V352" i="177"/>
  <c r="V172" i="177"/>
  <c r="T51" i="192"/>
  <c r="V334" i="177"/>
  <c r="V280" i="177"/>
  <c r="V64" i="177"/>
  <c r="V136" i="177"/>
  <c r="V406" i="177"/>
  <c r="V174" i="177"/>
  <c r="V66" i="177"/>
  <c r="V245" i="177"/>
  <c r="T27" i="192"/>
  <c r="V282" i="177"/>
  <c r="V298" i="177"/>
  <c r="V118" i="177"/>
  <c r="V82" i="177"/>
  <c r="V370" i="177"/>
  <c r="V372" i="177"/>
  <c r="V226" i="177"/>
  <c r="V46" i="177"/>
  <c r="V190" i="177"/>
  <c r="V407" i="177"/>
  <c r="V496" i="177"/>
  <c r="V390" i="177"/>
  <c r="V550" i="177"/>
  <c r="V246" i="177"/>
  <c r="V514" i="177"/>
  <c r="V532" i="177"/>
  <c r="J300" i="177"/>
  <c r="V300" i="177" s="1"/>
  <c r="V299" i="177"/>
  <c r="V353" i="177"/>
  <c r="L120" i="177"/>
  <c r="V120" i="177" s="1"/>
  <c r="V119" i="177"/>
  <c r="V244" i="177"/>
  <c r="V281" i="177"/>
  <c r="V442" i="177"/>
  <c r="V478" i="177"/>
  <c r="V101" i="177"/>
  <c r="J102" i="177"/>
  <c r="V102" i="177" s="1"/>
  <c r="V568" i="177"/>
  <c r="V552" i="177"/>
  <c r="V354" i="177"/>
  <c r="O516" i="177"/>
  <c r="V516" i="177" s="1"/>
  <c r="V515" i="177"/>
  <c r="L264" i="177"/>
  <c r="V264" i="177" s="1"/>
  <c r="V263" i="177"/>
  <c r="V262" i="177"/>
  <c r="J228" i="177"/>
  <c r="V228" i="177" s="1"/>
  <c r="V227" i="177"/>
  <c r="V191" i="177"/>
  <c r="J534" i="177"/>
  <c r="V534" i="177" s="1"/>
  <c r="V533" i="177"/>
  <c r="M210" i="177"/>
  <c r="V210" i="177" s="1"/>
  <c r="V209" i="177"/>
  <c r="K138" i="177"/>
  <c r="V138" i="177" s="1"/>
  <c r="V137" i="177"/>
  <c r="V173" i="177"/>
  <c r="V65" i="177"/>
  <c r="M444" i="177"/>
  <c r="V444" i="177" s="1"/>
  <c r="V443" i="177"/>
  <c r="J570" i="177"/>
  <c r="V570" i="177" s="1"/>
  <c r="V569" i="177"/>
  <c r="J156" i="177"/>
  <c r="V156" i="177" s="1"/>
  <c r="V155" i="177"/>
  <c r="J318" i="177"/>
  <c r="V318" i="177" s="1"/>
  <c r="V317" i="177"/>
  <c r="N84" i="177"/>
  <c r="V84" i="177" s="1"/>
  <c r="V83" i="177"/>
  <c r="V551" i="177"/>
  <c r="V335" i="177"/>
  <c r="V192" i="177"/>
  <c r="T23" i="192"/>
  <c r="T21" i="192"/>
  <c r="F7" i="183"/>
  <c r="U19" i="177"/>
  <c r="F7" i="214"/>
  <c r="U37" i="190"/>
  <c r="V460" i="177"/>
  <c r="K48" i="177"/>
  <c r="V48" i="177" s="1"/>
  <c r="V47" i="177"/>
  <c r="J462" i="177"/>
  <c r="V462" i="177" s="1"/>
  <c r="V461" i="177"/>
  <c r="V154" i="177"/>
  <c r="V316" i="177"/>
  <c r="V425" i="177"/>
  <c r="M426" i="177"/>
  <c r="V426" i="177" s="1"/>
  <c r="V389" i="177"/>
  <c r="L498" i="177"/>
  <c r="V498" i="177" s="1"/>
  <c r="V497" i="177"/>
  <c r="V371" i="177"/>
  <c r="V336" i="177"/>
  <c r="T20" i="192"/>
  <c r="F8" i="214"/>
  <c r="U38" i="190"/>
  <c r="U20" i="177"/>
  <c r="F8" i="183"/>
  <c r="J480" i="177"/>
  <c r="V480" i="177" s="1"/>
  <c r="V479" i="177"/>
  <c r="V100" i="177"/>
  <c r="T48" i="190" l="1"/>
  <c r="P48" i="190"/>
  <c r="L48" i="190"/>
  <c r="R48" i="190"/>
  <c r="N48" i="190"/>
  <c r="J48" i="190"/>
  <c r="O48" i="190"/>
  <c r="U48" i="190"/>
  <c r="M48" i="190"/>
  <c r="S48" i="190"/>
  <c r="K48" i="190"/>
  <c r="Q48" i="190"/>
  <c r="M30" i="177"/>
  <c r="O30" i="177"/>
  <c r="R30" i="177"/>
  <c r="U30" i="177"/>
  <c r="J30" i="177"/>
  <c r="P30" i="177"/>
  <c r="T30" i="177"/>
  <c r="S30" i="177"/>
  <c r="I6" i="177"/>
  <c r="N30" i="177"/>
  <c r="Q30" i="177"/>
  <c r="L30" i="177"/>
  <c r="K30" i="177"/>
  <c r="R416" i="177" l="1"/>
  <c r="R417" i="177" s="1"/>
  <c r="N416" i="177"/>
  <c r="N417" i="177" s="1"/>
  <c r="Q470" i="177"/>
  <c r="Q471" i="177" s="1"/>
  <c r="N452" i="177"/>
  <c r="N453" i="177" s="1"/>
  <c r="J434" i="177"/>
  <c r="U560" i="177"/>
  <c r="U561" i="177" s="1"/>
  <c r="R542" i="177"/>
  <c r="R543" i="177" s="1"/>
  <c r="U488" i="177"/>
  <c r="U489" i="177" s="1"/>
  <c r="R452" i="177"/>
  <c r="R453" i="177" s="1"/>
  <c r="U380" i="177"/>
  <c r="U381" i="177" s="1"/>
  <c r="K362" i="177"/>
  <c r="K363" i="177" s="1"/>
  <c r="S272" i="177"/>
  <c r="S273" i="177" s="1"/>
  <c r="U254" i="177"/>
  <c r="U255" i="177" s="1"/>
  <c r="U398" i="177"/>
  <c r="U399" i="177" s="1"/>
  <c r="M362" i="177"/>
  <c r="M363" i="177" s="1"/>
  <c r="N344" i="177"/>
  <c r="N345" i="177" s="1"/>
  <c r="O290" i="177"/>
  <c r="O291" i="177" s="1"/>
  <c r="N254" i="177"/>
  <c r="N255" i="177" s="1"/>
  <c r="P254" i="177"/>
  <c r="P255" i="177" s="1"/>
  <c r="L236" i="177"/>
  <c r="L237" i="177" s="1"/>
  <c r="T218" i="177"/>
  <c r="T219" i="177" s="1"/>
  <c r="L182" i="177"/>
  <c r="L183" i="177" s="1"/>
  <c r="U146" i="177"/>
  <c r="U147" i="177" s="1"/>
  <c r="J146" i="177"/>
  <c r="M128" i="177"/>
  <c r="M129" i="177" s="1"/>
  <c r="N128" i="177"/>
  <c r="N129" i="177" s="1"/>
  <c r="K128" i="177"/>
  <c r="K129" i="177" s="1"/>
  <c r="J74" i="177"/>
  <c r="M110" i="177"/>
  <c r="M111" i="177" s="1"/>
  <c r="K182" i="177"/>
  <c r="K183" i="177" s="1"/>
  <c r="O38" i="177"/>
  <c r="O39" i="177" s="1"/>
  <c r="O56" i="177"/>
  <c r="O57" i="177" s="1"/>
  <c r="L398" i="177"/>
  <c r="L399" i="177" s="1"/>
  <c r="U272" i="177"/>
  <c r="U273" i="177" s="1"/>
  <c r="O164" i="177"/>
  <c r="O165" i="177" s="1"/>
  <c r="T272" i="177"/>
  <c r="T273" i="177" s="1"/>
  <c r="P560" i="177"/>
  <c r="P561" i="177" s="1"/>
  <c r="S470" i="177"/>
  <c r="S471" i="177" s="1"/>
  <c r="L290" i="177"/>
  <c r="L291" i="177" s="1"/>
  <c r="Q290" i="177"/>
  <c r="Q291" i="177" s="1"/>
  <c r="L506" i="177"/>
  <c r="L507" i="177" s="1"/>
  <c r="P542" i="177"/>
  <c r="P543" i="177" s="1"/>
  <c r="K560" i="177"/>
  <c r="K561" i="177" s="1"/>
  <c r="L416" i="177"/>
  <c r="L417" i="177" s="1"/>
  <c r="T416" i="177"/>
  <c r="T417" i="177" s="1"/>
  <c r="L434" i="177"/>
  <c r="L435" i="177" s="1"/>
  <c r="T434" i="177"/>
  <c r="T435" i="177" s="1"/>
  <c r="P452" i="177"/>
  <c r="P453" i="177" s="1"/>
  <c r="T470" i="177"/>
  <c r="T471" i="177" s="1"/>
  <c r="N506" i="177"/>
  <c r="N507" i="177" s="1"/>
  <c r="Q452" i="177"/>
  <c r="Q453" i="177" s="1"/>
  <c r="N380" i="177"/>
  <c r="N381" i="177" s="1"/>
  <c r="S362" i="177"/>
  <c r="S363" i="177" s="1"/>
  <c r="K290" i="177"/>
  <c r="K291" i="177" s="1"/>
  <c r="R272" i="177"/>
  <c r="R273" i="177" s="1"/>
  <c r="K272" i="177"/>
  <c r="K273" i="177" s="1"/>
  <c r="L254" i="177"/>
  <c r="L255" i="177" s="1"/>
  <c r="Q200" i="177"/>
  <c r="Q201" i="177" s="1"/>
  <c r="T200" i="177"/>
  <c r="T201" i="177" s="1"/>
  <c r="Q146" i="177"/>
  <c r="Q147" i="177" s="1"/>
  <c r="U524" i="177"/>
  <c r="U525" i="177" s="1"/>
  <c r="R470" i="177"/>
  <c r="R471" i="177" s="1"/>
  <c r="J452" i="177"/>
  <c r="U434" i="177"/>
  <c r="U435" i="177" s="1"/>
  <c r="J398" i="177"/>
  <c r="R326" i="177"/>
  <c r="R327" i="177" s="1"/>
  <c r="P308" i="177"/>
  <c r="P309" i="177" s="1"/>
  <c r="T290" i="177"/>
  <c r="T291" i="177" s="1"/>
  <c r="O272" i="177"/>
  <c r="O273" i="177" s="1"/>
  <c r="M200" i="177"/>
  <c r="M201" i="177" s="1"/>
  <c r="U164" i="177"/>
  <c r="U165" i="177" s="1"/>
  <c r="L164" i="177"/>
  <c r="L165" i="177" s="1"/>
  <c r="O128" i="177"/>
  <c r="O129" i="177" s="1"/>
  <c r="N110" i="177"/>
  <c r="N111" i="177" s="1"/>
  <c r="Q92" i="177"/>
  <c r="Q93" i="177" s="1"/>
  <c r="L74" i="177"/>
  <c r="L75" i="177" s="1"/>
  <c r="Q56" i="177"/>
  <c r="Q57" i="177" s="1"/>
  <c r="R74" i="177"/>
  <c r="R75" i="177" s="1"/>
  <c r="K146" i="177"/>
  <c r="K147" i="177" s="1"/>
  <c r="S146" i="177"/>
  <c r="S147" i="177" s="1"/>
  <c r="R236" i="177"/>
  <c r="R237" i="177" s="1"/>
  <c r="K218" i="177"/>
  <c r="K219" i="177" s="1"/>
  <c r="J218" i="177"/>
  <c r="P398" i="177"/>
  <c r="P399" i="177" s="1"/>
  <c r="J128" i="177"/>
  <c r="N182" i="177"/>
  <c r="N183" i="177" s="1"/>
  <c r="O200" i="177"/>
  <c r="O201" i="177" s="1"/>
  <c r="O236" i="177"/>
  <c r="O237" i="177" s="1"/>
  <c r="Q344" i="177"/>
  <c r="Q345" i="177" s="1"/>
  <c r="O434" i="177"/>
  <c r="O435" i="177" s="1"/>
  <c r="P326" i="177"/>
  <c r="P327" i="177" s="1"/>
  <c r="S524" i="177"/>
  <c r="S525" i="177" s="1"/>
  <c r="K416" i="177"/>
  <c r="K417" i="177" s="1"/>
  <c r="K452" i="177"/>
  <c r="K453" i="177" s="1"/>
  <c r="L524" i="177"/>
  <c r="L525" i="177" s="1"/>
  <c r="P524" i="177"/>
  <c r="P525" i="177" s="1"/>
  <c r="S560" i="177"/>
  <c r="S561" i="177" s="1"/>
  <c r="O398" i="177"/>
  <c r="O399" i="177" s="1"/>
  <c r="N524" i="177"/>
  <c r="N525" i="177" s="1"/>
  <c r="N434" i="177"/>
  <c r="N435" i="177" s="1"/>
  <c r="T362" i="177"/>
  <c r="T363" i="177" s="1"/>
  <c r="R164" i="177"/>
  <c r="R165" i="177" s="1"/>
  <c r="U128" i="177"/>
  <c r="U129" i="177" s="1"/>
  <c r="L110" i="177"/>
  <c r="L111" i="177" s="1"/>
  <c r="U326" i="177"/>
  <c r="U327" i="177" s="1"/>
  <c r="J92" i="177"/>
  <c r="S182" i="177"/>
  <c r="S183" i="177" s="1"/>
  <c r="S218" i="177"/>
  <c r="S219" i="177" s="1"/>
  <c r="S56" i="177"/>
  <c r="S57" i="177" s="1"/>
  <c r="O92" i="177"/>
  <c r="O93" i="177" s="1"/>
  <c r="T110" i="177"/>
  <c r="T111" i="177" s="1"/>
  <c r="J236" i="177"/>
  <c r="L362" i="177"/>
  <c r="L363" i="177" s="1"/>
  <c r="O182" i="177"/>
  <c r="O183" i="177" s="1"/>
  <c r="K236" i="177"/>
  <c r="K237" i="177" s="1"/>
  <c r="T326" i="177"/>
  <c r="T327" i="177" s="1"/>
  <c r="O524" i="177"/>
  <c r="O525" i="177" s="1"/>
  <c r="Q308" i="177"/>
  <c r="Q309" i="177" s="1"/>
  <c r="M290" i="177"/>
  <c r="M291" i="177" s="1"/>
  <c r="O560" i="177"/>
  <c r="O561" i="177" s="1"/>
  <c r="P416" i="177"/>
  <c r="P417" i="177" s="1"/>
  <c r="P434" i="177"/>
  <c r="P435" i="177" s="1"/>
  <c r="L470" i="177"/>
  <c r="L471" i="177" s="1"/>
  <c r="J506" i="177"/>
  <c r="S506" i="177"/>
  <c r="S507" i="177" s="1"/>
  <c r="M470" i="177"/>
  <c r="M471" i="177" s="1"/>
  <c r="M416" i="177"/>
  <c r="M417" i="177" s="1"/>
  <c r="R362" i="177"/>
  <c r="R363" i="177" s="1"/>
  <c r="R290" i="177"/>
  <c r="R291" i="177" s="1"/>
  <c r="M92" i="177"/>
  <c r="M93" i="177" s="1"/>
  <c r="M56" i="177"/>
  <c r="M57" i="177" s="1"/>
  <c r="N92" i="177"/>
  <c r="N93" i="177" s="1"/>
  <c r="R218" i="177"/>
  <c r="R219" i="177" s="1"/>
  <c r="K74" i="177"/>
  <c r="K75" i="177" s="1"/>
  <c r="S92" i="177"/>
  <c r="S93" i="177" s="1"/>
  <c r="K254" i="177"/>
  <c r="K255" i="177" s="1"/>
  <c r="Q326" i="177"/>
  <c r="Q327" i="177" s="1"/>
  <c r="J182" i="177"/>
  <c r="O218" i="177"/>
  <c r="O219" i="177" s="1"/>
  <c r="M344" i="177"/>
  <c r="M345" i="177" s="1"/>
  <c r="S434" i="177"/>
  <c r="S435" i="177" s="1"/>
  <c r="S164" i="177"/>
  <c r="S165" i="177" s="1"/>
  <c r="L326" i="177"/>
  <c r="L327" i="177" s="1"/>
  <c r="L560" i="177"/>
  <c r="L561" i="177" s="1"/>
  <c r="T308" i="177"/>
  <c r="T309" i="177" s="1"/>
  <c r="O470" i="177"/>
  <c r="O471" i="177" s="1"/>
  <c r="S542" i="177"/>
  <c r="S543" i="177" s="1"/>
  <c r="L344" i="177"/>
  <c r="L345" i="177" s="1"/>
  <c r="L542" i="177"/>
  <c r="L543" i="177" s="1"/>
  <c r="T452" i="177"/>
  <c r="T453" i="177" s="1"/>
  <c r="P470" i="177"/>
  <c r="P471" i="177" s="1"/>
  <c r="O362" i="177"/>
  <c r="O363" i="177" s="1"/>
  <c r="O506" i="177"/>
  <c r="O507" i="177" s="1"/>
  <c r="N488" i="177"/>
  <c r="N489" i="177" s="1"/>
  <c r="P236" i="177"/>
  <c r="P237" i="177" s="1"/>
  <c r="P182" i="177"/>
  <c r="P183" i="177" s="1"/>
  <c r="U92" i="177"/>
  <c r="U93" i="177" s="1"/>
  <c r="L92" i="177"/>
  <c r="L93" i="177" s="1"/>
  <c r="U56" i="177"/>
  <c r="U57" i="177" s="1"/>
  <c r="L56" i="177"/>
  <c r="L57" i="177" s="1"/>
  <c r="R38" i="177"/>
  <c r="R39" i="177" s="1"/>
  <c r="J56" i="177"/>
  <c r="R92" i="177"/>
  <c r="R93" i="177" s="1"/>
  <c r="R182" i="177"/>
  <c r="R183" i="177" s="1"/>
  <c r="S236" i="177"/>
  <c r="S237" i="177" s="1"/>
  <c r="M272" i="177"/>
  <c r="M273" i="177" s="1"/>
  <c r="K434" i="177"/>
  <c r="K435" i="177" s="1"/>
  <c r="L308" i="177"/>
  <c r="L309" i="177" s="1"/>
  <c r="K524" i="177"/>
  <c r="K525" i="177" s="1"/>
  <c r="T524" i="177"/>
  <c r="T525" i="177" s="1"/>
  <c r="U290" i="177"/>
  <c r="U291" i="177" s="1"/>
  <c r="N362" i="177"/>
  <c r="N363" i="177" s="1"/>
  <c r="J344" i="177"/>
  <c r="R254" i="177"/>
  <c r="R255" i="177" s="1"/>
  <c r="Q236" i="177"/>
  <c r="Q237" i="177" s="1"/>
  <c r="Q182" i="177"/>
  <c r="Q183" i="177" s="1"/>
  <c r="L146" i="177"/>
  <c r="L147" i="177" s="1"/>
  <c r="R110" i="177"/>
  <c r="R111" i="177" s="1"/>
  <c r="T92" i="177"/>
  <c r="T93" i="177" s="1"/>
  <c r="P74" i="177"/>
  <c r="P75" i="177" s="1"/>
  <c r="T56" i="177"/>
  <c r="T57" i="177" s="1"/>
  <c r="Q38" i="177"/>
  <c r="Q39" i="177" s="1"/>
  <c r="J38" i="177"/>
  <c r="P362" i="177"/>
  <c r="P363" i="177" s="1"/>
  <c r="R56" i="177"/>
  <c r="R57" i="177" s="1"/>
  <c r="N74" i="177"/>
  <c r="N75" i="177" s="1"/>
  <c r="K56" i="177"/>
  <c r="K57" i="177" s="1"/>
  <c r="K92" i="177"/>
  <c r="K93" i="177" s="1"/>
  <c r="O146" i="177"/>
  <c r="O147" i="177" s="1"/>
  <c r="S254" i="177"/>
  <c r="S255" i="177" s="1"/>
  <c r="U110" i="177"/>
  <c r="U111" i="177" s="1"/>
  <c r="J164" i="177"/>
  <c r="S200" i="177"/>
  <c r="S201" i="177" s="1"/>
  <c r="U344" i="177"/>
  <c r="U345" i="177" s="1"/>
  <c r="K164" i="177"/>
  <c r="K165" i="177" s="1"/>
  <c r="P272" i="177"/>
  <c r="P273" i="177" s="1"/>
  <c r="T560" i="177"/>
  <c r="T561" i="177" s="1"/>
  <c r="K470" i="177"/>
  <c r="K471" i="177" s="1"/>
  <c r="S416" i="177"/>
  <c r="S417" i="177" s="1"/>
  <c r="S452" i="177"/>
  <c r="S453" i="177" s="1"/>
  <c r="P506" i="177"/>
  <c r="P507" i="177" s="1"/>
  <c r="T542" i="177"/>
  <c r="T543" i="177" s="1"/>
  <c r="L452" i="177"/>
  <c r="L453" i="177" s="1"/>
  <c r="O344" i="177"/>
  <c r="O345" i="177" s="1"/>
  <c r="O380" i="177"/>
  <c r="O381" i="177" s="1"/>
  <c r="O488" i="177"/>
  <c r="O489" i="177" s="1"/>
  <c r="T38" i="177"/>
  <c r="T39" i="177" s="1"/>
  <c r="O74" i="177"/>
  <c r="O75" i="177" s="1"/>
  <c r="R128" i="177"/>
  <c r="R129" i="177" s="1"/>
  <c r="N218" i="177"/>
  <c r="N219" i="177" s="1"/>
  <c r="M326" i="177"/>
  <c r="M327" i="177" s="1"/>
  <c r="R344" i="177"/>
  <c r="R345" i="177" s="1"/>
  <c r="Q362" i="177"/>
  <c r="Q363" i="177" s="1"/>
  <c r="K110" i="177"/>
  <c r="K111" i="177" s="1"/>
  <c r="O254" i="177"/>
  <c r="O255" i="177" s="1"/>
  <c r="M74" i="177"/>
  <c r="M75" i="177" s="1"/>
  <c r="P110" i="177"/>
  <c r="P111" i="177" s="1"/>
  <c r="P146" i="177"/>
  <c r="P147" i="177" s="1"/>
  <c r="Q164" i="177"/>
  <c r="Q165" i="177" s="1"/>
  <c r="U200" i="177"/>
  <c r="U201" i="177" s="1"/>
  <c r="S326" i="177"/>
  <c r="S327" i="177" s="1"/>
  <c r="P38" i="177"/>
  <c r="P39" i="177" s="1"/>
  <c r="P56" i="177"/>
  <c r="P57" i="177" s="1"/>
  <c r="P92" i="177"/>
  <c r="P93" i="177" s="1"/>
  <c r="Q128" i="177"/>
  <c r="Q129" i="177" s="1"/>
  <c r="R200" i="177"/>
  <c r="R201" i="177" s="1"/>
  <c r="M398" i="177"/>
  <c r="M399" i="177" s="1"/>
  <c r="J110" i="177"/>
  <c r="N164" i="177"/>
  <c r="N165" i="177" s="1"/>
  <c r="L200" i="177"/>
  <c r="L201" i="177" s="1"/>
  <c r="N290" i="177"/>
  <c r="N291" i="177" s="1"/>
  <c r="R398" i="177"/>
  <c r="R399" i="177" s="1"/>
  <c r="N560" i="177"/>
  <c r="N561" i="177" s="1"/>
  <c r="L218" i="177"/>
  <c r="L219" i="177" s="1"/>
  <c r="T344" i="177"/>
  <c r="T345" i="177" s="1"/>
  <c r="J380" i="177"/>
  <c r="K398" i="177"/>
  <c r="K399" i="177" s="1"/>
  <c r="P164" i="177"/>
  <c r="P165" i="177" s="1"/>
  <c r="P290" i="177"/>
  <c r="P291" i="177" s="1"/>
  <c r="M434" i="177"/>
  <c r="M435" i="177" s="1"/>
  <c r="S398" i="177"/>
  <c r="S399" i="177" s="1"/>
  <c r="K488" i="177"/>
  <c r="K489" i="177" s="1"/>
  <c r="M380" i="177"/>
  <c r="M381" i="177" s="1"/>
  <c r="Q416" i="177"/>
  <c r="Q417" i="177" s="1"/>
  <c r="P488" i="177"/>
  <c r="P489" i="177" s="1"/>
  <c r="R506" i="177"/>
  <c r="R507" i="177" s="1"/>
  <c r="R524" i="177"/>
  <c r="R525" i="177" s="1"/>
  <c r="S74" i="177"/>
  <c r="S75" i="177" s="1"/>
  <c r="N146" i="177"/>
  <c r="N147" i="177" s="1"/>
  <c r="O308" i="177"/>
  <c r="O309" i="177" s="1"/>
  <c r="Q506" i="177"/>
  <c r="Q507" i="177" s="1"/>
  <c r="N38" i="177"/>
  <c r="N39" i="177" s="1"/>
  <c r="T74" i="177"/>
  <c r="T75" i="177" s="1"/>
  <c r="K542" i="177"/>
  <c r="K543" i="177" s="1"/>
  <c r="K38" i="177"/>
  <c r="K39" i="177" s="1"/>
  <c r="U308" i="177"/>
  <c r="U309" i="177" s="1"/>
  <c r="K326" i="177"/>
  <c r="K327" i="177" s="1"/>
  <c r="S380" i="177"/>
  <c r="S381" i="177" s="1"/>
  <c r="L38" i="177"/>
  <c r="L39" i="177" s="1"/>
  <c r="Q542" i="177"/>
  <c r="Q543" i="177" s="1"/>
  <c r="Q110" i="177"/>
  <c r="Q111" i="177" s="1"/>
  <c r="L128" i="177"/>
  <c r="L129" i="177" s="1"/>
  <c r="Q254" i="177"/>
  <c r="Q255" i="177" s="1"/>
  <c r="J290" i="177"/>
  <c r="S344" i="177"/>
  <c r="S345" i="177" s="1"/>
  <c r="R560" i="177"/>
  <c r="R561" i="177" s="1"/>
  <c r="N236" i="177"/>
  <c r="N237" i="177" s="1"/>
  <c r="N272" i="177"/>
  <c r="N273" i="177" s="1"/>
  <c r="S290" i="177"/>
  <c r="S291" i="177" s="1"/>
  <c r="U362" i="177"/>
  <c r="U363" i="177" s="1"/>
  <c r="Q380" i="177"/>
  <c r="Q381" i="177" s="1"/>
  <c r="O110" i="177"/>
  <c r="O111" i="177" s="1"/>
  <c r="M146" i="177"/>
  <c r="M147" i="177" s="1"/>
  <c r="M218" i="177"/>
  <c r="M219" i="177" s="1"/>
  <c r="M236" i="177"/>
  <c r="M237" i="177" s="1"/>
  <c r="T398" i="177"/>
  <c r="T399" i="177" s="1"/>
  <c r="Q434" i="177"/>
  <c r="Q435" i="177" s="1"/>
  <c r="J308" i="177"/>
  <c r="M452" i="177"/>
  <c r="M453" i="177" s="1"/>
  <c r="J470" i="177"/>
  <c r="R488" i="177"/>
  <c r="R489" i="177" s="1"/>
  <c r="T128" i="177"/>
  <c r="T129" i="177" s="1"/>
  <c r="Q398" i="177"/>
  <c r="Q399" i="177" s="1"/>
  <c r="T488" i="177"/>
  <c r="T489" i="177" s="1"/>
  <c r="U506" i="177"/>
  <c r="U507" i="177" s="1"/>
  <c r="J524" i="177"/>
  <c r="Q74" i="177"/>
  <c r="Q75" i="177" s="1"/>
  <c r="M38" i="177"/>
  <c r="M39" i="177" s="1"/>
  <c r="K200" i="177"/>
  <c r="K201" i="177" s="1"/>
  <c r="J254" i="177"/>
  <c r="J362" i="177"/>
  <c r="T506" i="177"/>
  <c r="T507" i="177" s="1"/>
  <c r="U38" i="177"/>
  <c r="U39" i="177" s="1"/>
  <c r="S128" i="177"/>
  <c r="S129" i="177" s="1"/>
  <c r="J488" i="177"/>
  <c r="O542" i="177"/>
  <c r="O543" i="177" s="1"/>
  <c r="U74" i="177"/>
  <c r="U75" i="177" s="1"/>
  <c r="T254" i="177"/>
  <c r="T255" i="177" s="1"/>
  <c r="Q218" i="177"/>
  <c r="Q219" i="177" s="1"/>
  <c r="M254" i="177"/>
  <c r="M255" i="177" s="1"/>
  <c r="U542" i="177"/>
  <c r="U543" i="177" s="1"/>
  <c r="T182" i="177"/>
  <c r="T183" i="177" s="1"/>
  <c r="N398" i="177"/>
  <c r="N399" i="177" s="1"/>
  <c r="O416" i="177"/>
  <c r="O417" i="177" s="1"/>
  <c r="J560" i="177"/>
  <c r="P200" i="177"/>
  <c r="P201" i="177" s="1"/>
  <c r="U236" i="177"/>
  <c r="U237" i="177" s="1"/>
  <c r="P128" i="177"/>
  <c r="P129" i="177" s="1"/>
  <c r="T164" i="177"/>
  <c r="T165" i="177" s="1"/>
  <c r="J200" i="177"/>
  <c r="P218" i="177"/>
  <c r="P219" i="177" s="1"/>
  <c r="J272" i="177"/>
  <c r="R308" i="177"/>
  <c r="R309" i="177" s="1"/>
  <c r="J326" i="177"/>
  <c r="U416" i="177"/>
  <c r="U417" i="177" s="1"/>
  <c r="M524" i="177"/>
  <c r="M525" i="177" s="1"/>
  <c r="K380" i="177"/>
  <c r="K381" i="177" s="1"/>
  <c r="M506" i="177"/>
  <c r="M507" i="177" s="1"/>
  <c r="M560" i="177"/>
  <c r="M561" i="177" s="1"/>
  <c r="N308" i="177"/>
  <c r="N309" i="177" s="1"/>
  <c r="P380" i="177"/>
  <c r="P381" i="177" s="1"/>
  <c r="R434" i="177"/>
  <c r="R435" i="177" s="1"/>
  <c r="O452" i="177"/>
  <c r="O453" i="177" s="1"/>
  <c r="K506" i="177"/>
  <c r="K507" i="177" s="1"/>
  <c r="J542" i="177"/>
  <c r="U470" i="177"/>
  <c r="U471" i="177" s="1"/>
  <c r="L272" i="177"/>
  <c r="L273" i="177" s="1"/>
  <c r="K308" i="177"/>
  <c r="K309" i="177" s="1"/>
  <c r="S308" i="177"/>
  <c r="S309" i="177" s="1"/>
  <c r="N56" i="177"/>
  <c r="N57" i="177" s="1"/>
  <c r="K344" i="177"/>
  <c r="K345" i="177" s="1"/>
  <c r="Q488" i="177"/>
  <c r="Q489" i="177" s="1"/>
  <c r="S110" i="177"/>
  <c r="S111" i="177" s="1"/>
  <c r="M164" i="177"/>
  <c r="M165" i="177" s="1"/>
  <c r="M308" i="177"/>
  <c r="M309" i="177" s="1"/>
  <c r="O326" i="177"/>
  <c r="O327" i="177" s="1"/>
  <c r="J416" i="177"/>
  <c r="R146" i="177"/>
  <c r="R147" i="177" s="1"/>
  <c r="S38" i="177"/>
  <c r="S39" i="177" s="1"/>
  <c r="U218" i="177"/>
  <c r="U219" i="177" s="1"/>
  <c r="L380" i="177"/>
  <c r="L381" i="177" s="1"/>
  <c r="L488" i="177"/>
  <c r="L489" i="177" s="1"/>
  <c r="M542" i="177"/>
  <c r="M543" i="177" s="1"/>
  <c r="T236" i="177"/>
  <c r="T237" i="177" s="1"/>
  <c r="Q272" i="177"/>
  <c r="Q273" i="177" s="1"/>
  <c r="T146" i="177"/>
  <c r="T147" i="177" s="1"/>
  <c r="P344" i="177"/>
  <c r="P345" i="177" s="1"/>
  <c r="S488" i="177"/>
  <c r="S489" i="177" s="1"/>
  <c r="M182" i="177"/>
  <c r="M183" i="177" s="1"/>
  <c r="N200" i="177"/>
  <c r="N201" i="177" s="1"/>
  <c r="N326" i="177"/>
  <c r="N327" i="177" s="1"/>
  <c r="Q524" i="177"/>
  <c r="Q525" i="177" s="1"/>
  <c r="U182" i="177"/>
  <c r="U183" i="177" s="1"/>
  <c r="R380" i="177"/>
  <c r="R381" i="177" s="1"/>
  <c r="U452" i="177"/>
  <c r="U453" i="177" s="1"/>
  <c r="N470" i="177"/>
  <c r="N471" i="177" s="1"/>
  <c r="Q560" i="177"/>
  <c r="Q561" i="177" s="1"/>
  <c r="T380" i="177"/>
  <c r="T381" i="177" s="1"/>
  <c r="M488" i="177"/>
  <c r="M489" i="177" s="1"/>
  <c r="N542" i="177"/>
  <c r="N543" i="177" s="1"/>
  <c r="M351" i="190"/>
  <c r="M429" i="190"/>
  <c r="M403" i="190"/>
  <c r="M299" i="190"/>
  <c r="M286" i="190"/>
  <c r="M416" i="190"/>
  <c r="M390" i="190"/>
  <c r="M364" i="190"/>
  <c r="M325" i="190"/>
  <c r="M312" i="190"/>
  <c r="M260" i="190"/>
  <c r="M156" i="190"/>
  <c r="M377" i="190"/>
  <c r="M208" i="190"/>
  <c r="M182" i="190"/>
  <c r="M234" i="190"/>
  <c r="M221" i="190"/>
  <c r="M143" i="190"/>
  <c r="M338" i="190"/>
  <c r="M130" i="190"/>
  <c r="M91" i="190"/>
  <c r="M78" i="190"/>
  <c r="M104" i="190"/>
  <c r="M65" i="190"/>
  <c r="M52" i="190"/>
  <c r="M247" i="190"/>
  <c r="M273" i="190"/>
  <c r="M169" i="190"/>
  <c r="M195" i="190"/>
  <c r="M117" i="190"/>
  <c r="N403" i="190"/>
  <c r="N390" i="190"/>
  <c r="N377" i="190"/>
  <c r="N364" i="190"/>
  <c r="N338" i="190"/>
  <c r="N416" i="190"/>
  <c r="N273" i="190"/>
  <c r="N169" i="190"/>
  <c r="N351" i="190"/>
  <c r="N299" i="190"/>
  <c r="N286" i="190"/>
  <c r="N260" i="190"/>
  <c r="N247" i="190"/>
  <c r="N312" i="190"/>
  <c r="N195" i="190"/>
  <c r="N156" i="190"/>
  <c r="N104" i="190"/>
  <c r="N78" i="190"/>
  <c r="N65" i="190"/>
  <c r="N429" i="190"/>
  <c r="N208" i="190"/>
  <c r="N117" i="190"/>
  <c r="N91" i="190"/>
  <c r="N52" i="190"/>
  <c r="N182" i="190"/>
  <c r="N221" i="190"/>
  <c r="N143" i="190"/>
  <c r="N130" i="190"/>
  <c r="N325" i="190"/>
  <c r="N234" i="190"/>
  <c r="T416" i="190"/>
  <c r="T403" i="190"/>
  <c r="T390" i="190"/>
  <c r="T377" i="190"/>
  <c r="T364" i="190"/>
  <c r="T338" i="190"/>
  <c r="T429" i="190"/>
  <c r="T273" i="190"/>
  <c r="T351" i="190"/>
  <c r="T247" i="190"/>
  <c r="T234" i="190"/>
  <c r="T221" i="190"/>
  <c r="T169" i="190"/>
  <c r="T325" i="190"/>
  <c r="T195" i="190"/>
  <c r="T130" i="190"/>
  <c r="T299" i="190"/>
  <c r="T208" i="190"/>
  <c r="T143" i="190"/>
  <c r="T117" i="190"/>
  <c r="T91" i="190"/>
  <c r="T52" i="190"/>
  <c r="T104" i="190"/>
  <c r="T78" i="190"/>
  <c r="T65" i="190"/>
  <c r="T260" i="190"/>
  <c r="T312" i="190"/>
  <c r="T286" i="190"/>
  <c r="T156" i="190"/>
  <c r="T182" i="190"/>
  <c r="S429" i="190"/>
  <c r="S351" i="190"/>
  <c r="S377" i="190"/>
  <c r="S325" i="190"/>
  <c r="S312" i="190"/>
  <c r="S338" i="190"/>
  <c r="S299" i="190"/>
  <c r="S286" i="190"/>
  <c r="S208" i="190"/>
  <c r="S195" i="190"/>
  <c r="S182" i="190"/>
  <c r="S390" i="190"/>
  <c r="S260" i="190"/>
  <c r="S247" i="190"/>
  <c r="S143" i="190"/>
  <c r="S273" i="190"/>
  <c r="S156" i="190"/>
  <c r="S364" i="190"/>
  <c r="S403" i="190"/>
  <c r="S416" i="190"/>
  <c r="S234" i="190"/>
  <c r="S169" i="190"/>
  <c r="S130" i="190"/>
  <c r="S117" i="190"/>
  <c r="S221" i="190"/>
  <c r="S104" i="190"/>
  <c r="S78" i="190"/>
  <c r="S91" i="190"/>
  <c r="S52" i="190"/>
  <c r="S65" i="190"/>
  <c r="J403" i="190"/>
  <c r="J390" i="190"/>
  <c r="J377" i="190"/>
  <c r="J364" i="190"/>
  <c r="J338" i="190"/>
  <c r="J416" i="190"/>
  <c r="J273" i="190"/>
  <c r="J169" i="190"/>
  <c r="J429" i="190"/>
  <c r="J312" i="190"/>
  <c r="J234" i="190"/>
  <c r="J221" i="190"/>
  <c r="J299" i="190"/>
  <c r="J286" i="190"/>
  <c r="J208" i="190"/>
  <c r="J182" i="190"/>
  <c r="J325" i="190"/>
  <c r="J195" i="190"/>
  <c r="J104" i="190"/>
  <c r="J78" i="190"/>
  <c r="J65" i="190"/>
  <c r="J247" i="190"/>
  <c r="J117" i="190"/>
  <c r="J91" i="190"/>
  <c r="J52" i="190"/>
  <c r="J130" i="190"/>
  <c r="J351" i="190"/>
  <c r="J156" i="190"/>
  <c r="J260" i="190"/>
  <c r="J143" i="190"/>
  <c r="P416" i="190"/>
  <c r="P403" i="190"/>
  <c r="P390" i="190"/>
  <c r="P377" i="190"/>
  <c r="P364" i="190"/>
  <c r="P338" i="190"/>
  <c r="P351" i="190"/>
  <c r="P273" i="190"/>
  <c r="P429" i="190"/>
  <c r="P247" i="190"/>
  <c r="P234" i="190"/>
  <c r="P221" i="190"/>
  <c r="P325" i="190"/>
  <c r="P156" i="190"/>
  <c r="P260" i="190"/>
  <c r="P208" i="190"/>
  <c r="P182" i="190"/>
  <c r="P130" i="190"/>
  <c r="P286" i="190"/>
  <c r="P117" i="190"/>
  <c r="P91" i="190"/>
  <c r="P52" i="190"/>
  <c r="P312" i="190"/>
  <c r="P195" i="190"/>
  <c r="P169" i="190"/>
  <c r="P143" i="190"/>
  <c r="P104" i="190"/>
  <c r="P78" i="190"/>
  <c r="P65" i="190"/>
  <c r="P299" i="190"/>
  <c r="Q351" i="190"/>
  <c r="Q429" i="190"/>
  <c r="Q416" i="190"/>
  <c r="Q390" i="190"/>
  <c r="Q364" i="190"/>
  <c r="Q299" i="190"/>
  <c r="Q286" i="190"/>
  <c r="Q403" i="190"/>
  <c r="Q325" i="190"/>
  <c r="Q312" i="190"/>
  <c r="Q260" i="190"/>
  <c r="Q156" i="190"/>
  <c r="Q195" i="190"/>
  <c r="Q338" i="190"/>
  <c r="Q247" i="190"/>
  <c r="Q169" i="190"/>
  <c r="Q143" i="190"/>
  <c r="Q377" i="190"/>
  <c r="Q273" i="190"/>
  <c r="Q234" i="190"/>
  <c r="Q221" i="190"/>
  <c r="Q182" i="190"/>
  <c r="Q104" i="190"/>
  <c r="Q65" i="190"/>
  <c r="Q52" i="190"/>
  <c r="Q208" i="190"/>
  <c r="Q91" i="190"/>
  <c r="Q78" i="190"/>
  <c r="Q117" i="190"/>
  <c r="Q130" i="190"/>
  <c r="U351" i="190"/>
  <c r="U429" i="190"/>
  <c r="U403" i="190"/>
  <c r="U299" i="190"/>
  <c r="U286" i="190"/>
  <c r="U416" i="190"/>
  <c r="U390" i="190"/>
  <c r="U364" i="190"/>
  <c r="U325" i="190"/>
  <c r="U312" i="190"/>
  <c r="U260" i="190"/>
  <c r="U156" i="190"/>
  <c r="U234" i="190"/>
  <c r="U221" i="190"/>
  <c r="U377" i="190"/>
  <c r="U208" i="190"/>
  <c r="U182" i="190"/>
  <c r="U143" i="190"/>
  <c r="U195" i="190"/>
  <c r="U169" i="190"/>
  <c r="U130" i="190"/>
  <c r="U247" i="190"/>
  <c r="U273" i="190"/>
  <c r="U91" i="190"/>
  <c r="U78" i="190"/>
  <c r="U104" i="190"/>
  <c r="U65" i="190"/>
  <c r="U52" i="190"/>
  <c r="U338" i="190"/>
  <c r="U117" i="190"/>
  <c r="R403" i="190"/>
  <c r="R390" i="190"/>
  <c r="R377" i="190"/>
  <c r="R364" i="190"/>
  <c r="R338" i="190"/>
  <c r="R416" i="190"/>
  <c r="R273" i="190"/>
  <c r="R169" i="190"/>
  <c r="R312" i="190"/>
  <c r="R208" i="190"/>
  <c r="R182" i="190"/>
  <c r="R429" i="190"/>
  <c r="R299" i="190"/>
  <c r="R286" i="190"/>
  <c r="R234" i="190"/>
  <c r="R221" i="190"/>
  <c r="R260" i="190"/>
  <c r="R104" i="190"/>
  <c r="R78" i="190"/>
  <c r="R65" i="190"/>
  <c r="R351" i="190"/>
  <c r="R325" i="190"/>
  <c r="R156" i="190"/>
  <c r="R130" i="190"/>
  <c r="R117" i="190"/>
  <c r="R91" i="190"/>
  <c r="R52" i="190"/>
  <c r="R247" i="190"/>
  <c r="R195" i="190"/>
  <c r="R143" i="190"/>
  <c r="K429" i="190"/>
  <c r="K351" i="190"/>
  <c r="K377" i="190"/>
  <c r="K325" i="190"/>
  <c r="K312" i="190"/>
  <c r="K338" i="190"/>
  <c r="K299" i="190"/>
  <c r="K286" i="190"/>
  <c r="K208" i="190"/>
  <c r="K195" i="190"/>
  <c r="K182" i="190"/>
  <c r="K156" i="190"/>
  <c r="K143" i="190"/>
  <c r="K390" i="190"/>
  <c r="K273" i="190"/>
  <c r="K260" i="190"/>
  <c r="K247" i="190"/>
  <c r="K234" i="190"/>
  <c r="K221" i="190"/>
  <c r="K169" i="190"/>
  <c r="K130" i="190"/>
  <c r="K416" i="190"/>
  <c r="K403" i="190"/>
  <c r="K117" i="190"/>
  <c r="K364" i="190"/>
  <c r="K104" i="190"/>
  <c r="K78" i="190"/>
  <c r="K91" i="190"/>
  <c r="K52" i="190"/>
  <c r="K65" i="190"/>
  <c r="O429" i="190"/>
  <c r="O351" i="190"/>
  <c r="O338" i="190"/>
  <c r="O325" i="190"/>
  <c r="O312" i="190"/>
  <c r="O377" i="190"/>
  <c r="O299" i="190"/>
  <c r="O286" i="190"/>
  <c r="O208" i="190"/>
  <c r="O195" i="190"/>
  <c r="O182" i="190"/>
  <c r="O416" i="190"/>
  <c r="O364" i="190"/>
  <c r="O273" i="190"/>
  <c r="O234" i="190"/>
  <c r="O221" i="190"/>
  <c r="O169" i="190"/>
  <c r="O143" i="190"/>
  <c r="O403" i="190"/>
  <c r="O247" i="190"/>
  <c r="O130" i="190"/>
  <c r="O390" i="190"/>
  <c r="O260" i="190"/>
  <c r="O156" i="190"/>
  <c r="O117" i="190"/>
  <c r="O91" i="190"/>
  <c r="O65" i="190"/>
  <c r="O52" i="190"/>
  <c r="O78" i="190"/>
  <c r="O104" i="190"/>
  <c r="L416" i="190"/>
  <c r="L403" i="190"/>
  <c r="L390" i="190"/>
  <c r="L377" i="190"/>
  <c r="L364" i="190"/>
  <c r="L338" i="190"/>
  <c r="L429" i="190"/>
  <c r="L273" i="190"/>
  <c r="L351" i="190"/>
  <c r="L247" i="190"/>
  <c r="L234" i="190"/>
  <c r="L221" i="190"/>
  <c r="L195" i="190"/>
  <c r="L325" i="190"/>
  <c r="L169" i="190"/>
  <c r="L182" i="190"/>
  <c r="L156" i="190"/>
  <c r="L143" i="190"/>
  <c r="L117" i="190"/>
  <c r="L91" i="190"/>
  <c r="L52" i="190"/>
  <c r="L299" i="190"/>
  <c r="L260" i="190"/>
  <c r="L104" i="190"/>
  <c r="L78" i="190"/>
  <c r="L65" i="190"/>
  <c r="L286" i="190"/>
  <c r="L312" i="190"/>
  <c r="L208" i="190"/>
  <c r="L130" i="190"/>
  <c r="V91" i="190" l="1"/>
  <c r="W100" i="190" s="1"/>
  <c r="V182" i="190"/>
  <c r="W191" i="190" s="1"/>
  <c r="V156" i="190"/>
  <c r="W165" i="190" s="1"/>
  <c r="V78" i="190"/>
  <c r="W87" i="190" s="1"/>
  <c r="V351" i="190"/>
  <c r="W360" i="190" s="1"/>
  <c r="V117" i="190"/>
  <c r="W126" i="190" s="1"/>
  <c r="V104" i="190"/>
  <c r="W113" i="190" s="1"/>
  <c r="V208" i="190"/>
  <c r="W217" i="190" s="1"/>
  <c r="V234" i="190"/>
  <c r="W243" i="190" s="1"/>
  <c r="V273" i="190"/>
  <c r="W282" i="190" s="1"/>
  <c r="V377" i="190"/>
  <c r="W386" i="190" s="1"/>
  <c r="V488" i="177"/>
  <c r="J489" i="177"/>
  <c r="V489" i="177" s="1"/>
  <c r="J363" i="177"/>
  <c r="V363" i="177" s="1"/>
  <c r="V362" i="177"/>
  <c r="J39" i="177"/>
  <c r="V39" i="177" s="1"/>
  <c r="V38" i="177"/>
  <c r="V218" i="177"/>
  <c r="J219" i="177"/>
  <c r="V219" i="177" s="1"/>
  <c r="V452" i="177"/>
  <c r="J453" i="177"/>
  <c r="V453" i="177" s="1"/>
  <c r="V221" i="190"/>
  <c r="W230" i="190" s="1"/>
  <c r="V169" i="190"/>
  <c r="W178" i="190" s="1"/>
  <c r="V364" i="190"/>
  <c r="W373" i="190" s="1"/>
  <c r="V272" i="177"/>
  <c r="J273" i="177"/>
  <c r="V273" i="177" s="1"/>
  <c r="V470" i="177"/>
  <c r="J471" i="177"/>
  <c r="V471" i="177" s="1"/>
  <c r="V290" i="177"/>
  <c r="J291" i="177"/>
  <c r="V291" i="177" s="1"/>
  <c r="V380" i="177"/>
  <c r="J381" i="177"/>
  <c r="V381" i="177" s="1"/>
  <c r="V110" i="177"/>
  <c r="J111" i="177"/>
  <c r="V111" i="177" s="1"/>
  <c r="J165" i="177"/>
  <c r="V165" i="177" s="1"/>
  <c r="V164" i="177"/>
  <c r="J507" i="177"/>
  <c r="V507" i="177" s="1"/>
  <c r="V506" i="177"/>
  <c r="J237" i="177"/>
  <c r="V237" i="177" s="1"/>
  <c r="V236" i="177"/>
  <c r="J75" i="177"/>
  <c r="V75" i="177" s="1"/>
  <c r="V74" i="177"/>
  <c r="V146" i="177"/>
  <c r="J147" i="177"/>
  <c r="V147" i="177" s="1"/>
  <c r="V143" i="190"/>
  <c r="W152" i="190" s="1"/>
  <c r="V130" i="190"/>
  <c r="W139" i="190" s="1"/>
  <c r="V247" i="190"/>
  <c r="W256" i="190" s="1"/>
  <c r="V195" i="190"/>
  <c r="W204" i="190" s="1"/>
  <c r="V286" i="190"/>
  <c r="W295" i="190" s="1"/>
  <c r="V312" i="190"/>
  <c r="W321" i="190" s="1"/>
  <c r="V416" i="190"/>
  <c r="W425" i="190" s="1"/>
  <c r="V390" i="190"/>
  <c r="W399" i="190" s="1"/>
  <c r="J327" i="177"/>
  <c r="V327" i="177" s="1"/>
  <c r="V326" i="177"/>
  <c r="J201" i="177"/>
  <c r="V201" i="177" s="1"/>
  <c r="V200" i="177"/>
  <c r="V254" i="177"/>
  <c r="J255" i="177"/>
  <c r="V255" i="177" s="1"/>
  <c r="V524" i="177"/>
  <c r="J525" i="177"/>
  <c r="V525" i="177" s="1"/>
  <c r="V308" i="177"/>
  <c r="J309" i="177"/>
  <c r="V309" i="177" s="1"/>
  <c r="V56" i="177"/>
  <c r="J57" i="177"/>
  <c r="V57" i="177" s="1"/>
  <c r="V182" i="177"/>
  <c r="J183" i="177"/>
  <c r="V183" i="177" s="1"/>
  <c r="V92" i="177"/>
  <c r="J93" i="177"/>
  <c r="V93" i="177" s="1"/>
  <c r="V260" i="190"/>
  <c r="W269" i="190" s="1"/>
  <c r="V52" i="190"/>
  <c r="V65" i="190"/>
  <c r="W74" i="190" s="1"/>
  <c r="V325" i="190"/>
  <c r="W334" i="190" s="1"/>
  <c r="V299" i="190"/>
  <c r="W308" i="190" s="1"/>
  <c r="V429" i="190"/>
  <c r="W438" i="190" s="1"/>
  <c r="V338" i="190"/>
  <c r="W347" i="190" s="1"/>
  <c r="V403" i="190"/>
  <c r="W412" i="190" s="1"/>
  <c r="J417" i="177"/>
  <c r="V417" i="177" s="1"/>
  <c r="V416" i="177"/>
  <c r="J543" i="177"/>
  <c r="V543" i="177" s="1"/>
  <c r="V542" i="177"/>
  <c r="V560" i="177"/>
  <c r="J561" i="177"/>
  <c r="V561" i="177" s="1"/>
  <c r="J345" i="177"/>
  <c r="V345" i="177" s="1"/>
  <c r="V344" i="177"/>
  <c r="V128" i="177"/>
  <c r="J129" i="177"/>
  <c r="V129" i="177" s="1"/>
  <c r="V398" i="177"/>
  <c r="J399" i="177"/>
  <c r="V399" i="177" s="1"/>
  <c r="V434" i="177"/>
  <c r="J435" i="177"/>
  <c r="V435" i="177" s="1"/>
  <c r="W354" i="177" l="1"/>
  <c r="W552" i="177"/>
  <c r="W210" i="177"/>
  <c r="W246" i="177"/>
  <c r="W174" i="177"/>
  <c r="W426" i="177"/>
  <c r="W336" i="177"/>
  <c r="W84" i="177"/>
  <c r="W516" i="177"/>
  <c r="W228" i="177"/>
  <c r="W462" i="177"/>
  <c r="W498" i="177"/>
  <c r="W408" i="177"/>
  <c r="W192" i="177"/>
  <c r="W318" i="177"/>
  <c r="W264" i="177"/>
  <c r="W156" i="177"/>
  <c r="W390" i="177"/>
  <c r="W480" i="177"/>
  <c r="W48" i="177"/>
  <c r="V26" i="177"/>
  <c r="V24" i="177"/>
  <c r="V42" i="190"/>
  <c r="V44" i="190"/>
  <c r="W61" i="190"/>
  <c r="B5" i="190" s="1"/>
  <c r="W444" i="177"/>
  <c r="W138" i="177"/>
  <c r="W570" i="177"/>
  <c r="W102" i="177"/>
  <c r="W66" i="177"/>
  <c r="W534" i="177"/>
  <c r="W120" i="177"/>
  <c r="W300" i="177"/>
  <c r="W282" i="177"/>
  <c r="W372" i="177"/>
  <c r="J19" i="208" l="1"/>
  <c r="B5" i="177"/>
  <c r="J20" i="208"/>
  <c r="J21" i="208" l="1"/>
  <c r="J24" i="208" s="1"/>
  <c r="J25" i="208" s="1"/>
  <c r="J27" i="208" s="1"/>
  <c r="J31" i="208" s="1"/>
  <c r="J62" i="208" s="1"/>
  <c r="B62" i="208" s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8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40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<sst xmlns="http://schemas.openxmlformats.org/spreadsheetml/2006/main" count="2128" uniqueCount="244">
  <si>
    <t>Bitte auswählen!</t>
  </si>
  <si>
    <t>1.1</t>
  </si>
  <si>
    <t>1.2</t>
  </si>
  <si>
    <t>2.1</t>
  </si>
  <si>
    <t>2.2</t>
  </si>
  <si>
    <t>Name, Vorname:</t>
  </si>
  <si>
    <t>Ort, Datum</t>
  </si>
  <si>
    <t>1.</t>
  </si>
  <si>
    <t>1.3</t>
  </si>
  <si>
    <t>2.</t>
  </si>
  <si>
    <t>3.</t>
  </si>
  <si>
    <t>GFAW - Gesellschaft für Arbeits- und Wirtschafts-</t>
  </si>
  <si>
    <t>förderung des Freistaats Thüringen mbH</t>
  </si>
  <si>
    <t>Warsbergstraße 1</t>
  </si>
  <si>
    <t>99092 Erfurt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</si>
  <si>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</si>
  <si>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</si>
  <si>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</si>
  <si>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</si>
  <si>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</si>
  <si>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</si>
  <si>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</si>
  <si>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</si>
  <si>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</si>
  <si>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Private Mittel</t>
  </si>
  <si>
    <t>Summe Private Mittel</t>
  </si>
  <si>
    <t>Summe Öffentliche Mittel</t>
  </si>
  <si>
    <t>Gesamtsumme der Finanzierung</t>
  </si>
  <si>
    <t>in €</t>
  </si>
  <si>
    <t>lfd.
Nr.</t>
  </si>
  <si>
    <t>von</t>
  </si>
  <si>
    <t>bis</t>
  </si>
  <si>
    <t>Eigenmittel des Antragstellers</t>
  </si>
  <si>
    <t>Einnahmen von Dritten/Teilnehmergebühren</t>
  </si>
  <si>
    <t>Bundesmittel</t>
  </si>
  <si>
    <t>Kommunale Mittel</t>
  </si>
  <si>
    <t>Sonstige öffentliche Mittel</t>
  </si>
  <si>
    <t>Mittel von Stiftungen und Spenden, Sonstiges</t>
  </si>
  <si>
    <t>Ausgaben für Personal</t>
  </si>
  <si>
    <t>Zuwendungsempfänger/Anschrift</t>
  </si>
  <si>
    <t>Ausgabenerklärung gemäß VO (EU) Nr. 1303/2013 und VO (EU) Nr. 1304/2013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</si>
  <si>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</si>
  <si>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</si>
  <si>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</si>
  <si>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</si>
  <si>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</si>
  <si>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</si>
  <si>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</si>
  <si>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</si>
  <si>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</si>
  <si>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</si>
  <si>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</si>
  <si>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</si>
  <si>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ich zum Vorsteuerabzug allgemein oder für das hier durchgeführte Projekt</t>
  </si>
  <si>
    <t>die Ausgaben notwendig waren, wirtschaftlich und sparsam verwendet wurden.</t>
  </si>
  <si>
    <t>Ich bestätige, dass</t>
  </si>
  <si>
    <t xml:space="preserve">Projektbezeichnung:
</t>
  </si>
  <si>
    <t>Bescheid vom</t>
  </si>
  <si>
    <t>Gesamtsumme der Ausgaben</t>
  </si>
  <si>
    <t>Tag der Zahlung</t>
  </si>
  <si>
    <t>Tätigkeit:</t>
  </si>
  <si>
    <t>Haben sich zu dieser Erklärung relevante Änderungen ergeben?</t>
  </si>
  <si>
    <t>Gesamtsumme der zuwendungsfähigen Ausgaben</t>
  </si>
  <si>
    <t>Nummer des 
Bankauszuges</t>
  </si>
  <si>
    <t>Datum der
Wertstellung</t>
  </si>
  <si>
    <t>Pauschale für Sozialabgaben inkl. Berufsgenossenschaft</t>
  </si>
  <si>
    <t>Arbeitsentgelte (AN-Brutto)</t>
  </si>
  <si>
    <t>III. Angaben zum Zuwendungsempfänger¹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</si>
  <si>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</si>
  <si>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</si>
  <si>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</si>
  <si>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</si>
  <si>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</si>
  <si>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Einnahmen</t>
  </si>
  <si>
    <t>davon für</t>
  </si>
  <si>
    <t>Kürzel DFS</t>
  </si>
  <si>
    <t>Pflichtangabe ja/nein</t>
  </si>
  <si>
    <t>Zeilennummer Beginn Datenimport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</si>
  <si>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</si>
  <si>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Allgemeine Angaben</t>
  </si>
  <si>
    <t>Abrechnung über:</t>
  </si>
  <si>
    <t>Angaben aus dem Tätigkeitsnachweis:</t>
  </si>
  <si>
    <t>Abrechnung für Monat</t>
  </si>
  <si>
    <t>in h</t>
  </si>
  <si>
    <t>Angaben aus dem Gehaltsnachweis:</t>
  </si>
  <si>
    <t>Summe</t>
  </si>
  <si>
    <t>projektbezogenes Arbeitsentgelt (AN-Brutto)</t>
  </si>
  <si>
    <t>Krankheit mit EFZ</t>
  </si>
  <si>
    <t>Berechnung des Projektanteils:</t>
  </si>
  <si>
    <t>tatsächliche Arbeitszeit inkl. Urlaub und Krankheit mit EFZ</t>
  </si>
  <si>
    <t>Arbeitsstunden im Projekt</t>
  </si>
  <si>
    <t>Angaben aus dem Arbeitsvertrag:</t>
  </si>
  <si>
    <t>Krankheit mit EFZ für das Projekt</t>
  </si>
  <si>
    <t>Urlaubsanspruch für das Projekt</t>
  </si>
  <si>
    <t>Arbeitsstunden im Projekt inkl. Urlaub und Krankheit</t>
  </si>
  <si>
    <t>davon</t>
  </si>
  <si>
    <t>Sonstige Mittel des Freistaates Thüringen</t>
  </si>
  <si>
    <t>monatliches Gehalt (in €):</t>
  </si>
  <si>
    <t>3. ausgezahlte/zurückgezahlte Mittel</t>
  </si>
  <si>
    <t>Belegnummer</t>
  </si>
  <si>
    <r>
      <t xml:space="preserve">Arbeitsentgelt (AN-Brutto) </t>
    </r>
    <r>
      <rPr>
        <i/>
        <sz val="8"/>
        <color indexed="30"/>
        <rFont val="Arial"/>
        <family val="2"/>
      </rPr>
      <t>ohne Sonderzahlung</t>
    </r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</si>
  <si>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</si>
  <si>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</si>
  <si>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</si>
  <si>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</si>
  <si>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</si>
  <si>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</si>
  <si>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</si>
  <si>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1. Kurze Darstellung</t>
  </si>
  <si>
    <t>2. Erläuterungen</t>
  </si>
  <si>
    <t>3. Ergebnisbilanz</t>
  </si>
  <si>
    <t>Weitere Ausführungen bitte als Anlage beifügen!</t>
  </si>
  <si>
    <t>Ø</t>
  </si>
  <si>
    <t>des Hintergrundes und der Zielsetzung des Projektes</t>
  </si>
  <si>
    <t>der Rahmenbedingungen des Projektes</t>
  </si>
  <si>
    <t>der Maßnahmeplanung und des Projektablaufes</t>
  </si>
  <si>
    <t>der Zusammensetzung der Zielgruppe</t>
  </si>
  <si>
    <t>der ggf. vorhandenen Besonderheiten des Projektes/der Zielgruppe</t>
  </si>
  <si>
    <t>zu etwaigen Abweichungen zum genehmigten Ausgaben- und Finanzierungsplan</t>
  </si>
  <si>
    <t>zu eventuell notwendigen Veränderungen der Maßnahmekonzeption</t>
  </si>
  <si>
    <t>Eingehende Darstellung der erzielten Ergebnisse, des Erfolges und der</t>
  </si>
  <si>
    <t>Auswirkungen der Maßnahme</t>
  </si>
  <si>
    <t>z. B. mit WORD und fügen diesen unter Angabe des Aktenzeichens dem Zwischen- bzw. Verwendungsnachweis bei.</t>
  </si>
  <si>
    <t>Berechnung des Projektanteils der Sonderzahlung SZ1:</t>
  </si>
  <si>
    <t>Berechnung des Projektanteils der Sonderzahlung SZ2:</t>
  </si>
  <si>
    <t>Sonderzahlung</t>
  </si>
  <si>
    <t>Anzahl Monate</t>
  </si>
  <si>
    <t>Stellenanteil</t>
  </si>
  <si>
    <t>Sachbericht</t>
  </si>
  <si>
    <t>Angaben zur Sonderzahlung (SZ):</t>
  </si>
  <si>
    <t>Abrechnung mit</t>
  </si>
  <si>
    <t>diesem Nachweis</t>
  </si>
  <si>
    <t>Abrechnung für</t>
  </si>
  <si>
    <t>Abgleich zur Projektplanung. Abweichungen der Einnahmen und Ausgaben gegenüber dem Ausgaben- und</t>
  </si>
  <si>
    <t>Finanzierungsplan sind zu erläutern. Berichte externer Dritter sind beizufügen.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</si>
  <si>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</si>
  <si>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</si>
  <si>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</si>
  <si>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</si>
  <si>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</si>
  <si>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</si>
  <si>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</si>
  <si>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</si>
  <si>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</si>
  <si>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</si>
  <si>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</si>
  <si>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</si>
  <si>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</si>
  <si>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</si>
  <si>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</si>
  <si>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</si>
  <si>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</si>
  <si>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</si>
  <si>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</si>
  <si>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</si>
  <si>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</si>
  <si>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r>
      <t>Seite 3</t>
    </r>
    <r>
      <rPr>
        <sz val="9"/>
        <rFont val="Arial"/>
        <family val="2"/>
      </rPr>
      <t xml:space="preserve"> Bestätigungen und Erklärung im Sinne ANBest-P/ANBest-Gk</t>
    </r>
  </si>
  <si>
    <t>Einnahmen aus Projekttätigkeit</t>
  </si>
  <si>
    <t>V. Bestätigungen und Erklärung im Sinne ANBest-P/ANBest-Gk¹</t>
  </si>
  <si>
    <t>hier: Umlage der Sonderzahlungen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</si>
  <si>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</si>
  <si>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Die Termine entnehmen Sie bitte dem Zuwendungsbescheid.</t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</si>
  <si>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</si>
  <si>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</si>
  <si>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</si>
  <si>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den Verpflichtungen aus dem Zuwendungsbescheid hinsichtlich der Publizität (gemäß VO (EU) Nr. 1303/2013) nachgekommen wurde, insbesondere</t>
  </si>
  <si>
    <t>wurde das A3-Plakat angebracht.</t>
  </si>
  <si>
    <t>in den übrigen Ausgabenarten die gemäß Richtlinie vorgesehenen vereinfachten Kostenoptionen 
abgerechnet wurden.</t>
  </si>
  <si>
    <t>Formel für Erklärungszeitraum (da Feld überschreibbar)</t>
  </si>
  <si>
    <t xml:space="preserve">Unterjähriger Nachweis 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</si>
  <si>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</si>
  <si>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</si>
  <si>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</si>
  <si>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</si>
  <si>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</si>
  <si>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UJN/ZN</t>
  </si>
  <si>
    <t>Seite 2 VWN</t>
  </si>
  <si>
    <t>Seite 3 Bestätigungen</t>
  </si>
  <si>
    <t>Sach- und Verwaltungsausgaben</t>
  </si>
  <si>
    <t>VWN Armutsprävention</t>
  </si>
  <si>
    <t>Richtlinie über die Gewährung von Zuschüssen aus Mitteln des Europäischen Sozialfonds und des Freistaats Thüringen zur Förderung der Kompetenz lokaler Akteure der Armutsprävention (Armutspräventionsrichtlinie)</t>
  </si>
  <si>
    <t>Gegenstand der Förderung:</t>
  </si>
  <si>
    <t>Fördergegenstand 2.1</t>
  </si>
  <si>
    <t>Fördergegenstand 2.2</t>
  </si>
  <si>
    <t>Fördergegenstand 2.3</t>
  </si>
  <si>
    <t xml:space="preserve">in den nicht mit vereinfachten Kostenoptionen abgerechneten Ausgabenarten ausschließlich tatsächlich getätigte Ausgaben zweckentsprechend für den Zuwendungszweck ausgewiesen wurden, die durch quittierte Rechnungen oder gleichwertige Buchungsbelege nachgewiesen werden können. </t>
  </si>
  <si>
    <t>Geben Sie eine aussagefähige Darstellung des durchgeführten Projektes und des Erfolges im Einzelnen im</t>
  </si>
  <si>
    <t>Erstellen Sie Ihren Sachbericht im unten zur Verfügung gestellten Textfeld oder schreiben Sie den Sachbericht</t>
  </si>
  <si>
    <t>Einnahmengrund</t>
  </si>
  <si>
    <t>Beleg- bzw.
Rechnungs-
nummer</t>
  </si>
  <si>
    <t>Gesamt-
betrag
in €</t>
  </si>
  <si>
    <t>davon
abgerechnet
im Projekt
in €</t>
  </si>
  <si>
    <t>Bitte beachten Sie die Ausfüllhinweise, die ggf. auf unserer Internetseite (www.gfaw-thueringen.de) unter dem jeweiligen Förderprogramm in der Rubrik "Verwendungsnachweis" zur Verfügung stehen.</t>
  </si>
  <si>
    <t xml:space="preserve">Folgende Unterlagen sind einzureichen:
</t>
  </si>
  <si>
    <t>Zwischen-
nachweis
(ZN)</t>
  </si>
  <si>
    <t>Verwendungs-
nachweis
(VWN)</t>
  </si>
  <si>
    <t>Welche konkreten Angebote (Qualifizierung und Beratung) wurden unterbreitet, die</t>
  </si>
  <si>
    <t>die Anpassung der Instrumente und /oder Strukturen für die Armutsprävention</t>
  </si>
  <si>
    <t>beinhalten?</t>
  </si>
  <si>
    <t>A.</t>
  </si>
  <si>
    <t>B.</t>
  </si>
  <si>
    <t>C.</t>
  </si>
  <si>
    <t>Wie wurden die im Konzept beschriebenen Zielgruppen angesprochen/erreicht?</t>
  </si>
  <si>
    <t>nur für Projekte nach Ziffer 2.3 der Richtlinie (Qualifizierung, Beratung und Prozessmoderation):</t>
  </si>
  <si>
    <t xml:space="preserve">zu besonderen Aspekten oder Ereignissen, weche Auswirkungen auf die Umsetzung </t>
  </si>
  <si>
    <t>hatten (Verzögerungen, Gefährdung des Maßnahmeziels usw.)</t>
  </si>
  <si>
    <t xml:space="preserve">Wie schätzen Sie den Erfolg der Angebote für die im Konzept beschriebenen </t>
  </si>
  <si>
    <t>Zielgruppen ein?</t>
  </si>
  <si>
    <r>
      <t>Belegliste(n) der Ausgaben</t>
    </r>
    <r>
      <rPr>
        <sz val="8"/>
        <rFont val="Arial"/>
        <family val="2"/>
      </rPr>
      <t/>
    </r>
  </si>
  <si>
    <t>Belegliste(n) der Einnahmen</t>
  </si>
  <si>
    <t>Jahr</t>
  </si>
  <si>
    <t>Arbeitstage pro Jahr</t>
  </si>
  <si>
    <t>____</t>
  </si>
  <si>
    <t>Belegliste(n) Ausgaben</t>
  </si>
  <si>
    <t>Belegliste(n) Einnahmen</t>
  </si>
  <si>
    <t>Fälligkeitsmonat</t>
  </si>
  <si>
    <t>für Zeitraum</t>
  </si>
  <si>
    <t xml:space="preserve">Folgende Fragen 
sind zusätzlich
zu beantworten:
</t>
  </si>
  <si>
    <t>Betrag SZ (in €)</t>
  </si>
  <si>
    <t>V 1.1</t>
  </si>
  <si>
    <t>wurden die Teilnehmenden über die ESF-Förderung informiert.</t>
  </si>
  <si>
    <t>wurde eine kurze Beschreibung des Vorhabens auf der Website eingestellt.</t>
  </si>
  <si>
    <t>Aufbewahrungsort der Belege (Anschriften):</t>
  </si>
  <si>
    <t>Ergänzung der Bestätigungen und Erklärungen im Sinne ANBest-P/Gk</t>
  </si>
  <si>
    <t>V 1.2</t>
  </si>
  <si>
    <t>Umstellung auf Office-Version ab 2007 (Format .xlsx)</t>
  </si>
  <si>
    <t>V 1.3</t>
  </si>
  <si>
    <t>Entfernen des unterjährigen Nachweises inkl. Korrekturbeleglisten,
Umbenennung in Beleglisten zu den Personalausgaben von "Steuerbrutto" in "RV-pflichtiges Jahresentgelt (RV-Brutto)" bzw. nur "RV-Brutto"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</si>
  <si>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</si>
  <si>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RV-pflichtiges Arbeitsentgelt (RV-Brutto)</t>
  </si>
  <si>
    <t>projektbezogenes RV-pflichtiges Arbeitsentgelt (RV-Brutto)</t>
  </si>
  <si>
    <t>RV-Brutto SZ (in €)</t>
  </si>
  <si>
    <t>bewilligte/ausgezahlte Mittel (abzgl. Rückzahlungen)</t>
  </si>
  <si>
    <t>Öffentliche Mittel (nicht von GFAW bewirtschaftet)</t>
  </si>
  <si>
    <t>V 1.4</t>
  </si>
  <si>
    <t>Berücksichtigung des neuen Feiertages "Weltkindertag" bei der Berechnung der Personalausgaben, Ergänzung der Erklärung zum Datenschutz (Seite 4)</t>
  </si>
  <si>
    <t>VI. Erklärung zum Datenschutz</t>
  </si>
  <si>
    <t>Hiermit bestätige ich, dass den betroffenen Personen im Sinne des Art. 4 DSGVO (z. B. Mitarbeiter/in, Ansprech-
partner/in, Teilnehmer/in im Projekt) die Kenntnisnahme der allgemeinen "Datenschutzerklärung Förderverfahren" 
der GFAW bzw. auf den jeweiligen Empfänger orientierte "Datenschutzerklärung Förderverfahren" ermöglicht wurde.</t>
  </si>
  <si>
    <r>
      <t>Seite 4</t>
    </r>
    <r>
      <rPr>
        <sz val="9"/>
        <rFont val="Arial"/>
        <family val="2"/>
      </rPr>
      <t xml:space="preserve"> Erklärung zum Datenschutz</t>
    </r>
  </si>
  <si>
    <t>V 1.5</t>
  </si>
  <si>
    <t>Anpassung der Fußnote 1, Ergänzung einer Jahresscheibe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</si>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</sst>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0.000%"/>
    <numFmt numFmtId="170" formatCode="#,##0.0"/>
    <numFmt numFmtId="171" formatCode="mmm\ yyyy"/>
    <numFmt numFmtId="172" formatCode="#,##0.00;\-#,##0.00;"/>
    <numFmt numFmtId="173" formatCode="mmmm\ yy"/>
    <numFmt numFmtId="174" formatCode="#,##0.00_ ;\-#,##0.00\ "/>
    <numFmt numFmtId="175" formatCode="General;;"/>
    <numFmt numFmtId="176" formatCode="#,##0.0000;\-#,##0.0000;"/>
    <numFmt numFmtId="177" formatCode="#,##0.0000"/>
  </numFmts>
  <fonts count="5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3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8"/>
      <color rgb="FF0070C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0070C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rgb="FF000000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5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64" fontId="2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</cellStyleXfs>
  <cellXfs count="73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5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horizontal="left" vertical="center"/>
      <protection hidden="1"/>
    </xf>
    <xf numFmtId="0" fontId="3" fillId="0" borderId="0" xfId="49" applyFont="1" applyFill="1" applyBorder="1" applyAlignment="1" applyProtection="1">
      <alignment vertical="center"/>
      <protection hidden="1"/>
    </xf>
    <xf numFmtId="0" fontId="3" fillId="0" borderId="0" xfId="49" applyFont="1" applyAlignment="1" applyProtection="1">
      <alignment vertical="center"/>
      <protection hidden="1"/>
    </xf>
    <xf numFmtId="0" fontId="6" fillId="0" borderId="14" xfId="49" applyFont="1" applyFill="1" applyBorder="1" applyAlignment="1" applyProtection="1">
      <alignment vertical="center"/>
      <protection hidden="1"/>
    </xf>
    <xf numFmtId="0" fontId="6" fillId="0" borderId="0" xfId="49" applyFont="1" applyFill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9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49" fontId="3" fillId="0" borderId="0" xfId="45" applyNumberFormat="1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167" fontId="3" fillId="0" borderId="0" xfId="45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9" applyFont="1" applyFill="1" applyBorder="1" applyAlignment="1" applyProtection="1">
      <alignment horizontal="left" vertical="center" indent="1"/>
      <protection hidden="1"/>
    </xf>
    <xf numFmtId="0" fontId="3" fillId="21" borderId="10" xfId="49" applyFont="1" applyFill="1" applyBorder="1" applyAlignment="1" applyProtection="1">
      <alignment horizontal="left" vertical="center"/>
      <protection hidden="1"/>
    </xf>
    <xf numFmtId="0" fontId="3" fillId="21" borderId="11" xfId="49" applyFont="1" applyFill="1" applyBorder="1" applyAlignment="1" applyProtection="1">
      <alignment horizontal="left" vertical="center"/>
      <protection hidden="1"/>
    </xf>
    <xf numFmtId="0" fontId="3" fillId="21" borderId="12" xfId="49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9" applyFont="1" applyBorder="1" applyAlignment="1" applyProtection="1">
      <alignment vertical="center"/>
      <protection hidden="1"/>
    </xf>
    <xf numFmtId="0" fontId="3" fillId="0" borderId="19" xfId="49" applyFont="1" applyFill="1" applyBorder="1" applyAlignment="1" applyProtection="1">
      <alignment horizontal="right" vertical="center" indent="1"/>
      <protection hidden="1"/>
    </xf>
    <xf numFmtId="0" fontId="3" fillId="0" borderId="14" xfId="45" applyFont="1" applyFill="1" applyBorder="1" applyAlignment="1" applyProtection="1">
      <alignment vertical="center"/>
      <protection hidden="1"/>
    </xf>
    <xf numFmtId="49" fontId="3" fillId="0" borderId="14" xfId="45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9" applyFont="1" applyFill="1" applyBorder="1" applyAlignment="1" applyProtection="1">
      <alignment vertical="center"/>
      <protection hidden="1"/>
    </xf>
    <xf numFmtId="0" fontId="4" fillId="0" borderId="13" xfId="49" applyFont="1" applyFill="1" applyBorder="1" applyAlignment="1" applyProtection="1">
      <alignment vertical="top"/>
      <protection hidden="1"/>
    </xf>
    <xf numFmtId="0" fontId="4" fillId="0" borderId="14" xfId="49" applyFont="1" applyFill="1" applyBorder="1" applyAlignment="1" applyProtection="1">
      <alignment vertical="top"/>
      <protection hidden="1"/>
    </xf>
    <xf numFmtId="0" fontId="4" fillId="0" borderId="15" xfId="49" applyFont="1" applyFill="1" applyBorder="1" applyAlignment="1" applyProtection="1">
      <alignment vertical="top"/>
      <protection hidden="1"/>
    </xf>
    <xf numFmtId="0" fontId="4" fillId="0" borderId="19" xfId="49" applyFont="1" applyFill="1" applyBorder="1" applyAlignment="1" applyProtection="1">
      <alignment vertical="top"/>
      <protection hidden="1"/>
    </xf>
    <xf numFmtId="0" fontId="4" fillId="0" borderId="0" xfId="49" applyFont="1" applyFill="1" applyBorder="1" applyAlignment="1" applyProtection="1">
      <alignment vertical="top"/>
      <protection hidden="1"/>
    </xf>
    <xf numFmtId="0" fontId="4" fillId="0" borderId="18" xfId="49" applyFont="1" applyFill="1" applyBorder="1" applyAlignment="1" applyProtection="1">
      <alignment vertical="top"/>
      <protection hidden="1"/>
    </xf>
    <xf numFmtId="0" fontId="4" fillId="0" borderId="20" xfId="49" applyFont="1" applyFill="1" applyBorder="1" applyAlignment="1" applyProtection="1">
      <alignment vertical="top"/>
      <protection hidden="1"/>
    </xf>
    <xf numFmtId="0" fontId="4" fillId="0" borderId="16" xfId="49" applyFont="1" applyFill="1" applyBorder="1" applyAlignment="1" applyProtection="1">
      <alignment vertical="top"/>
      <protection hidden="1"/>
    </xf>
    <xf numFmtId="0" fontId="4" fillId="0" borderId="17" xfId="49" applyFont="1" applyFill="1" applyBorder="1" applyAlignment="1" applyProtection="1">
      <alignment vertical="top"/>
      <protection hidden="1"/>
    </xf>
    <xf numFmtId="0" fontId="3" fillId="0" borderId="10" xfId="49" applyFont="1" applyFill="1" applyBorder="1" applyAlignment="1" applyProtection="1">
      <alignment horizontal="left" vertical="center" indent="1"/>
      <protection hidden="1"/>
    </xf>
    <xf numFmtId="0" fontId="4" fillId="0" borderId="11" xfId="49" applyFont="1" applyFill="1" applyBorder="1" applyAlignment="1" applyProtection="1">
      <alignment horizontal="left" vertical="center" indent="2"/>
      <protection hidden="1"/>
    </xf>
    <xf numFmtId="0" fontId="4" fillId="0" borderId="12" xfId="49" applyFont="1" applyFill="1" applyBorder="1" applyAlignment="1" applyProtection="1">
      <alignment horizontal="left" vertical="center" indent="2"/>
      <protection hidden="1"/>
    </xf>
    <xf numFmtId="0" fontId="3" fillId="17" borderId="10" xfId="49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9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9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9" applyFont="1" applyBorder="1" applyProtection="1">
      <protection hidden="1"/>
    </xf>
    <xf numFmtId="0" fontId="3" fillId="0" borderId="0" xfId="49" applyFont="1" applyProtection="1">
      <protection hidden="1"/>
    </xf>
    <xf numFmtId="0" fontId="6" fillId="0" borderId="0" xfId="49" applyFont="1" applyFill="1" applyBorder="1" applyAlignment="1" applyProtection="1">
      <alignment horizontal="center" vertical="top"/>
      <protection hidden="1"/>
    </xf>
    <xf numFmtId="0" fontId="6" fillId="0" borderId="0" xfId="49" applyFont="1" applyFill="1" applyBorder="1" applyAlignment="1" applyProtection="1">
      <alignment vertical="top" wrapText="1"/>
      <protection hidden="1"/>
    </xf>
    <xf numFmtId="49" fontId="4" fillId="0" borderId="0" xfId="49" applyNumberFormat="1" applyFont="1" applyAlignment="1" applyProtection="1">
      <alignment horizontal="right" vertical="center"/>
      <protection hidden="1"/>
    </xf>
    <xf numFmtId="0" fontId="4" fillId="0" borderId="0" xfId="49" applyNumberFormat="1" applyFont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left" vertical="center"/>
      <protection hidden="1"/>
    </xf>
    <xf numFmtId="0" fontId="35" fillId="0" borderId="0" xfId="39" applyFont="1" applyFill="1" applyBorder="1" applyAlignment="1" applyProtection="1">
      <alignment vertical="center" wrapText="1"/>
      <protection hidden="1"/>
    </xf>
    <xf numFmtId="0" fontId="6" fillId="0" borderId="0" xfId="39" applyFont="1" applyFill="1" applyBorder="1" applyAlignment="1" applyProtection="1">
      <alignment vertical="center" wrapText="1"/>
      <protection hidden="1"/>
    </xf>
    <xf numFmtId="0" fontId="35" fillId="0" borderId="0" xfId="39" applyFont="1" applyFill="1" applyBorder="1" applyAlignment="1" applyProtection="1">
      <alignment horizontal="center" vertical="center" wrapText="1"/>
      <protection hidden="1"/>
    </xf>
    <xf numFmtId="0" fontId="6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/>
      <protection hidden="1"/>
    </xf>
    <xf numFmtId="0" fontId="6" fillId="0" borderId="0" xfId="39" applyFont="1" applyFill="1" applyBorder="1" applyAlignment="1" applyProtection="1">
      <alignment horizontal="left" vertical="center"/>
      <protection hidden="1"/>
    </xf>
    <xf numFmtId="0" fontId="3" fillId="0" borderId="14" xfId="39" applyFont="1" applyFill="1" applyBorder="1" applyAlignment="1" applyProtection="1">
      <alignment vertical="center"/>
      <protection hidden="1"/>
    </xf>
    <xf numFmtId="0" fontId="3" fillId="0" borderId="0" xfId="48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vertical="center" wrapText="1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horizontal="left"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right" vertical="center" wrapText="1"/>
      <protection hidden="1"/>
    </xf>
    <xf numFmtId="0" fontId="36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39" applyFont="1" applyFill="1" applyBorder="1" applyAlignment="1" applyProtection="1">
      <alignment horizontal="left" vertical="center" wrapText="1"/>
      <protection hidden="1"/>
    </xf>
    <xf numFmtId="0" fontId="3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left" vertical="top"/>
      <protection hidden="1"/>
    </xf>
    <xf numFmtId="0" fontId="3" fillId="0" borderId="18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18" xfId="39" applyFont="1" applyFill="1" applyBorder="1" applyAlignment="1" applyProtection="1">
      <alignment vertical="top" wrapText="1"/>
      <protection hidden="1"/>
    </xf>
    <xf numFmtId="49" fontId="3" fillId="0" borderId="19" xfId="39" applyNumberFormat="1" applyFont="1" applyFill="1" applyBorder="1" applyAlignment="1" applyProtection="1">
      <alignment horizontal="right" vertical="top"/>
      <protection hidden="1"/>
    </xf>
    <xf numFmtId="0" fontId="4" fillId="0" borderId="0" xfId="39" applyFont="1" applyFill="1" applyBorder="1" applyAlignment="1" applyProtection="1">
      <alignment horizontal="left" vertical="top"/>
      <protection hidden="1"/>
    </xf>
    <xf numFmtId="0" fontId="4" fillId="0" borderId="0" xfId="39" applyFont="1" applyFill="1" applyBorder="1" applyAlignment="1" applyProtection="1">
      <alignment horizontal="right" vertical="center" wrapText="1"/>
      <protection hidden="1"/>
    </xf>
    <xf numFmtId="0" fontId="3" fillId="0" borderId="19" xfId="39" applyFont="1" applyFill="1" applyBorder="1" applyAlignment="1" applyProtection="1">
      <alignment vertical="center"/>
      <protection hidden="1"/>
    </xf>
    <xf numFmtId="0" fontId="3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4" xfId="39" applyFont="1" applyFill="1" applyBorder="1" applyAlignment="1" applyProtection="1">
      <alignment horizontal="left"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5" fillId="20" borderId="12" xfId="39" applyFont="1" applyFill="1" applyBorder="1" applyAlignment="1" applyProtection="1">
      <alignment horizontal="left" vertical="center" indent="1"/>
      <protection hidden="1"/>
    </xf>
    <xf numFmtId="0" fontId="5" fillId="20" borderId="11" xfId="39" applyFont="1" applyFill="1" applyBorder="1" applyAlignment="1" applyProtection="1">
      <alignment horizontal="left" vertical="center" indent="1"/>
      <protection hidden="1"/>
    </xf>
    <xf numFmtId="0" fontId="5" fillId="20" borderId="10" xfId="39" applyFont="1" applyFill="1" applyBorder="1" applyAlignment="1" applyProtection="1">
      <alignment horizontal="left" vertical="center" indent="1"/>
      <protection hidden="1"/>
    </xf>
    <xf numFmtId="4" fontId="3" fillId="0" borderId="0" xfId="39" applyNumberFormat="1" applyFont="1" applyFill="1" applyBorder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horizontal="left" vertical="center"/>
      <protection hidden="1"/>
    </xf>
    <xf numFmtId="0" fontId="5" fillId="0" borderId="0" xfId="39" applyFont="1" applyFill="1" applyBorder="1" applyAlignment="1" applyProtection="1">
      <alignment horizontal="right" vertical="center"/>
      <protection hidden="1"/>
    </xf>
    <xf numFmtId="0" fontId="12" fillId="0" borderId="0" xfId="39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9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9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9" applyNumberFormat="1" applyFont="1" applyFill="1" applyBorder="1" applyAlignment="1" applyProtection="1">
      <alignment horizontal="left" vertical="center" indent="1"/>
      <protection hidden="1"/>
    </xf>
    <xf numFmtId="0" fontId="5" fillId="0" borderId="19" xfId="39" applyFont="1" applyFill="1" applyBorder="1" applyAlignment="1" applyProtection="1">
      <alignment horizontal="left" vertical="center" indent="1"/>
      <protection hidden="1"/>
    </xf>
    <xf numFmtId="2" fontId="12" fillId="0" borderId="0" xfId="39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167" fontId="5" fillId="0" borderId="0" xfId="39" applyNumberFormat="1" applyFont="1" applyFill="1" applyBorder="1" applyAlignment="1" applyProtection="1">
      <alignment horizontal="left" vertical="center"/>
      <protection hidden="1"/>
    </xf>
    <xf numFmtId="49" fontId="3" fillId="0" borderId="0" xfId="39" applyNumberFormat="1" applyFont="1" applyFill="1" applyBorder="1" applyAlignment="1" applyProtection="1">
      <alignment horizontal="right" vertical="center"/>
      <protection hidden="1"/>
    </xf>
    <xf numFmtId="167" fontId="5" fillId="0" borderId="0" xfId="39" applyNumberFormat="1" applyFont="1" applyFill="1" applyBorder="1" applyAlignment="1" applyProtection="1">
      <alignment vertical="top" wrapText="1"/>
      <protection hidden="1"/>
    </xf>
    <xf numFmtId="2" fontId="3" fillId="0" borderId="0" xfId="39" applyNumberFormat="1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49" fontId="5" fillId="0" borderId="0" xfId="39" applyNumberFormat="1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49" fontId="5" fillId="20" borderId="10" xfId="39" applyNumberFormat="1" applyFont="1" applyFill="1" applyBorder="1" applyAlignment="1" applyProtection="1">
      <alignment horizontal="center" vertical="top"/>
      <protection hidden="1"/>
    </xf>
    <xf numFmtId="49" fontId="3" fillId="20" borderId="11" xfId="39" applyNumberFormat="1" applyFont="1" applyFill="1" applyBorder="1" applyAlignment="1" applyProtection="1">
      <alignment horizontal="center" vertical="top"/>
      <protection hidden="1"/>
    </xf>
    <xf numFmtId="49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9" applyNumberFormat="1" applyFont="1" applyFill="1" applyBorder="1" applyAlignment="1" applyProtection="1">
      <alignment horizontal="center" vertical="top"/>
      <protection hidden="1"/>
    </xf>
    <xf numFmtId="49" fontId="8" fillId="0" borderId="0" xfId="39" applyNumberFormat="1" applyFont="1" applyFill="1" applyBorder="1" applyAlignment="1" applyProtection="1">
      <alignment horizontal="center" vertical="top"/>
      <protection hidden="1"/>
    </xf>
    <xf numFmtId="167" fontId="5" fillId="0" borderId="0" xfId="39" applyNumberFormat="1" applyFont="1" applyFill="1" applyBorder="1" applyAlignment="1" applyProtection="1">
      <alignment horizontal="right" vertical="top" indent="1"/>
      <protection hidden="1"/>
    </xf>
    <xf numFmtId="49" fontId="5" fillId="0" borderId="0" xfId="39" applyNumberFormat="1" applyFont="1" applyFill="1" applyBorder="1" applyAlignment="1" applyProtection="1">
      <alignment horizontal="left" vertical="center"/>
      <protection hidden="1"/>
    </xf>
    <xf numFmtId="0" fontId="5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2" fontId="45" fillId="0" borderId="0" xfId="39" applyNumberFormat="1" applyFont="1" applyFill="1" applyBorder="1" applyAlignment="1" applyProtection="1">
      <alignment vertical="center"/>
      <protection hidden="1"/>
    </xf>
    <xf numFmtId="0" fontId="5" fillId="20" borderId="11" xfId="46" applyFont="1" applyFill="1" applyBorder="1" applyAlignment="1" applyProtection="1">
      <alignment horizontal="left" vertical="center" indent="1"/>
      <protection hidden="1"/>
    </xf>
    <xf numFmtId="0" fontId="5" fillId="20" borderId="11" xfId="46" applyFont="1" applyFill="1" applyBorder="1" applyAlignment="1" applyProtection="1">
      <alignment horizontal="right" vertical="center" indent="1"/>
      <protection hidden="1"/>
    </xf>
    <xf numFmtId="0" fontId="3" fillId="20" borderId="11" xfId="46" applyFont="1" applyFill="1" applyBorder="1" applyAlignment="1" applyProtection="1">
      <alignment vertical="center"/>
      <protection hidden="1"/>
    </xf>
    <xf numFmtId="0" fontId="3" fillId="20" borderId="11" xfId="46" applyFont="1" applyFill="1" applyBorder="1" applyAlignment="1" applyProtection="1">
      <alignment horizontal="center" vertical="top" wrapText="1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left" vertical="top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3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9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1" xfId="39" applyNumberFormat="1" applyFont="1" applyFill="1" applyBorder="1" applyAlignment="1" applyProtection="1">
      <alignment horizontal="left" vertical="center" indent="1"/>
      <protection hidden="1"/>
    </xf>
    <xf numFmtId="0" fontId="12" fillId="0" borderId="22" xfId="39" applyNumberFormat="1" applyFont="1" applyFill="1" applyBorder="1" applyAlignment="1" applyProtection="1">
      <alignment horizontal="left" vertical="center" indent="1"/>
      <protection hidden="1"/>
    </xf>
    <xf numFmtId="4" fontId="5" fillId="20" borderId="12" xfId="46" applyNumberFormat="1" applyFont="1" applyFill="1" applyBorder="1" applyAlignment="1" applyProtection="1">
      <alignment horizontal="right" vertical="center" indent="1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 applyProtection="1">
      <alignment horizontal="left" vertical="center" indent="1"/>
      <protection hidden="1"/>
    </xf>
    <xf numFmtId="49" fontId="4" fillId="0" borderId="24" xfId="0" applyNumberFormat="1" applyFont="1" applyFill="1" applyBorder="1" applyAlignment="1" applyProtection="1">
      <alignment horizontal="left" vertical="center" indent="1"/>
      <protection hidden="1"/>
    </xf>
    <xf numFmtId="0" fontId="4" fillId="0" borderId="23" xfId="46" applyFont="1" applyFill="1" applyBorder="1" applyAlignment="1" applyProtection="1">
      <alignment horizontal="left" vertical="center" indent="3"/>
      <protection hidden="1"/>
    </xf>
    <xf numFmtId="0" fontId="4" fillId="0" borderId="24" xfId="46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 applyProtection="1">
      <alignment horizontal="left" vertical="center" indent="3"/>
      <protection hidden="1"/>
    </xf>
    <xf numFmtId="49" fontId="8" fillId="0" borderId="23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46" applyFont="1" applyFill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vertical="center"/>
      <protection hidden="1"/>
    </xf>
    <xf numFmtId="0" fontId="3" fillId="0" borderId="25" xfId="46" applyFont="1" applyFill="1" applyBorder="1" applyAlignment="1" applyProtection="1">
      <alignment vertical="center"/>
      <protection hidden="1"/>
    </xf>
    <xf numFmtId="49" fontId="4" fillId="0" borderId="25" xfId="0" applyNumberFormat="1" applyFont="1" applyFill="1" applyBorder="1" applyAlignment="1" applyProtection="1">
      <alignment horizontal="left" vertical="center" indent="1"/>
      <protection hidden="1"/>
    </xf>
    <xf numFmtId="4" fontId="3" fillId="0" borderId="25" xfId="46" applyNumberFormat="1" applyFont="1" applyFill="1" applyBorder="1" applyAlignment="1" applyProtection="1">
      <alignment horizontal="right" vertical="center" indent="1"/>
      <protection hidden="1"/>
    </xf>
    <xf numFmtId="0" fontId="4" fillId="0" borderId="26" xfId="46" applyFont="1" applyFill="1" applyBorder="1" applyAlignment="1" applyProtection="1">
      <alignment vertical="center"/>
      <protection hidden="1"/>
    </xf>
    <xf numFmtId="4" fontId="4" fillId="0" borderId="26" xfId="46" applyNumberFormat="1" applyFont="1" applyFill="1" applyBorder="1" applyAlignment="1" applyProtection="1">
      <alignment horizontal="left" vertical="center" indent="2"/>
      <protection hidden="1"/>
    </xf>
    <xf numFmtId="4" fontId="8" fillId="0" borderId="26" xfId="46" applyNumberFormat="1" applyFont="1" applyFill="1" applyBorder="1" applyAlignment="1" applyProtection="1">
      <alignment horizontal="right" vertical="center" indent="1"/>
      <protection hidden="1"/>
    </xf>
    <xf numFmtId="0" fontId="8" fillId="0" borderId="19" xfId="46" applyFont="1" applyFill="1" applyBorder="1" applyAlignment="1" applyProtection="1">
      <alignment horizontal="left" vertical="center" indent="1"/>
      <protection hidden="1"/>
    </xf>
    <xf numFmtId="4" fontId="4" fillId="0" borderId="26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2" xfId="0" applyNumberFormat="1" applyFont="1" applyFill="1" applyBorder="1" applyAlignment="1" applyProtection="1">
      <alignment horizontal="left" vertical="center" indent="1"/>
      <protection hidden="1"/>
    </xf>
    <xf numFmtId="49" fontId="8" fillId="0" borderId="22" xfId="0" applyNumberFormat="1" applyFont="1" applyFill="1" applyBorder="1" applyAlignment="1" applyProtection="1">
      <alignment horizontal="left" vertical="center" indent="1"/>
      <protection hidden="1"/>
    </xf>
    <xf numFmtId="0" fontId="4" fillId="0" borderId="22" xfId="46" applyFont="1" applyFill="1" applyBorder="1" applyAlignment="1" applyProtection="1">
      <alignment horizontal="left" vertical="center" indent="3"/>
      <protection hidden="1"/>
    </xf>
    <xf numFmtId="49" fontId="4" fillId="0" borderId="22" xfId="0" applyNumberFormat="1" applyFont="1" applyFill="1" applyBorder="1" applyAlignment="1" applyProtection="1">
      <alignment horizontal="left" vertical="center" indent="3"/>
      <protection hidden="1"/>
    </xf>
    <xf numFmtId="0" fontId="4" fillId="0" borderId="22" xfId="46" applyFont="1" applyFill="1" applyBorder="1" applyAlignment="1" applyProtection="1">
      <alignment vertical="center"/>
      <protection hidden="1"/>
    </xf>
    <xf numFmtId="49" fontId="4" fillId="0" borderId="22" xfId="0" applyNumberFormat="1" applyFont="1" applyFill="1" applyBorder="1" applyAlignment="1" applyProtection="1">
      <alignment vertical="center"/>
      <protection hidden="1"/>
    </xf>
    <xf numFmtId="49" fontId="46" fillId="0" borderId="22" xfId="0" applyNumberFormat="1" applyFont="1" applyFill="1" applyBorder="1" applyAlignment="1" applyProtection="1">
      <alignment horizontal="left" vertical="center" indent="3"/>
      <protection hidden="1"/>
    </xf>
    <xf numFmtId="49" fontId="46" fillId="0" borderId="22" xfId="0" applyNumberFormat="1" applyFont="1" applyFill="1" applyBorder="1" applyAlignment="1" applyProtection="1">
      <alignment vertical="center"/>
      <protection hidden="1"/>
    </xf>
    <xf numFmtId="4" fontId="46" fillId="0" borderId="26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7" xfId="0" applyNumberFormat="1" applyFont="1" applyFill="1" applyBorder="1" applyAlignment="1" applyProtection="1">
      <alignment horizontal="left" vertical="center" inden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/>
      <protection hidden="1"/>
    </xf>
    <xf numFmtId="49" fontId="4" fillId="0" borderId="29" xfId="0" applyNumberFormat="1" applyFont="1" applyFill="1" applyBorder="1" applyAlignment="1" applyProtection="1">
      <alignment horizontal="left" vertical="center" indent="1"/>
      <protection hidden="1"/>
    </xf>
    <xf numFmtId="49" fontId="4" fillId="23" borderId="30" xfId="0" applyNumberFormat="1" applyFont="1" applyFill="1" applyBorder="1" applyAlignment="1" applyProtection="1">
      <alignment horizontal="left" vertical="center" indent="1"/>
      <protection locked="0"/>
    </xf>
    <xf numFmtId="0" fontId="4" fillId="0" borderId="30" xfId="46" applyFont="1" applyFill="1" applyBorder="1" applyAlignment="1" applyProtection="1">
      <alignment vertical="center"/>
      <protection hidden="1"/>
    </xf>
    <xf numFmtId="171" fontId="3" fillId="20" borderId="31" xfId="27" applyNumberFormat="1" applyFont="1" applyFill="1" applyBorder="1" applyAlignment="1" applyProtection="1">
      <alignment horizontal="center" vertical="center"/>
      <protection hidden="1"/>
    </xf>
    <xf numFmtId="173" fontId="5" fillId="20" borderId="31" xfId="27" applyNumberFormat="1" applyFont="1" applyFill="1" applyBorder="1" applyAlignment="1" applyProtection="1">
      <alignment horizontal="center" vertical="center"/>
      <protection hidden="1"/>
    </xf>
    <xf numFmtId="4" fontId="47" fillId="0" borderId="26" xfId="46" applyNumberFormat="1" applyFont="1" applyFill="1" applyBorder="1" applyAlignment="1" applyProtection="1">
      <alignment horizontal="right" vertical="center" indent="1"/>
      <protection hidden="1"/>
    </xf>
    <xf numFmtId="0" fontId="12" fillId="0" borderId="24" xfId="46" applyFont="1" applyFill="1" applyBorder="1" applyAlignment="1" applyProtection="1">
      <alignment horizontal="center" vertical="center"/>
      <protection hidden="1"/>
    </xf>
    <xf numFmtId="0" fontId="12" fillId="0" borderId="24" xfId="46" applyFont="1" applyFill="1" applyBorder="1" applyAlignment="1" applyProtection="1">
      <alignment horizontal="center" vertical="center" wrapText="1"/>
      <protection hidden="1"/>
    </xf>
    <xf numFmtId="0" fontId="48" fillId="0" borderId="24" xfId="46" applyFont="1" applyFill="1" applyBorder="1" applyAlignment="1" applyProtection="1">
      <alignment horizontal="center" vertical="center"/>
      <protection hidden="1"/>
    </xf>
    <xf numFmtId="49" fontId="12" fillId="0" borderId="24" xfId="0" applyNumberFormat="1" applyFont="1" applyFill="1" applyBorder="1" applyAlignment="1" applyProtection="1">
      <alignment horizontal="center" vertical="center"/>
      <protection hidden="1"/>
    </xf>
    <xf numFmtId="10" fontId="49" fillId="0" borderId="0" xfId="46" applyNumberFormat="1" applyFont="1" applyFill="1" applyBorder="1" applyAlignment="1" applyProtection="1">
      <alignment horizontal="right" vertical="center" indent="1"/>
      <protection locked="0"/>
    </xf>
    <xf numFmtId="0" fontId="8" fillId="0" borderId="22" xfId="0" applyNumberFormat="1" applyFont="1" applyFill="1" applyBorder="1" applyAlignment="1" applyProtection="1">
      <alignment horizontal="left" vertical="center" indent="1"/>
      <protection hidden="1"/>
    </xf>
    <xf numFmtId="4" fontId="4" fillId="21" borderId="26" xfId="46" applyNumberFormat="1" applyFont="1" applyFill="1" applyBorder="1" applyAlignment="1" applyProtection="1">
      <alignment horizontal="right" vertical="center" indent="1"/>
      <protection locked="0"/>
    </xf>
    <xf numFmtId="4" fontId="4" fillId="21" borderId="30" xfId="46" applyNumberFormat="1" applyFont="1" applyFill="1" applyBorder="1" applyAlignment="1" applyProtection="1">
      <alignment horizontal="right" vertical="center" indent="1"/>
      <protection locked="0"/>
    </xf>
    <xf numFmtId="0" fontId="3" fillId="0" borderId="32" xfId="46" applyFont="1" applyFill="1" applyBorder="1" applyAlignment="1" applyProtection="1">
      <alignment vertical="center"/>
      <protection hidden="1"/>
    </xf>
    <xf numFmtId="0" fontId="3" fillId="0" borderId="33" xfId="46" applyFont="1" applyFill="1" applyBorder="1" applyAlignment="1" applyProtection="1">
      <alignment vertical="center"/>
      <protection hidden="1"/>
    </xf>
    <xf numFmtId="0" fontId="3" fillId="0" borderId="34" xfId="46" applyFont="1" applyFill="1" applyBorder="1" applyAlignment="1" applyProtection="1">
      <alignment vertical="center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3" fillId="24" borderId="35" xfId="46" applyFont="1" applyFill="1" applyBorder="1" applyAlignment="1" applyProtection="1">
      <alignment vertical="center"/>
      <protection hidden="1"/>
    </xf>
    <xf numFmtId="0" fontId="3" fillId="24" borderId="36" xfId="46" applyFont="1" applyFill="1" applyBorder="1" applyAlignment="1" applyProtection="1">
      <alignment vertical="center"/>
      <protection hidden="1"/>
    </xf>
    <xf numFmtId="0" fontId="3" fillId="20" borderId="10" xfId="46" applyFont="1" applyFill="1" applyBorder="1" applyAlignment="1" applyProtection="1">
      <alignment vertical="center"/>
      <protection hidden="1"/>
    </xf>
    <xf numFmtId="14" fontId="3" fillId="23" borderId="37" xfId="0" applyNumberFormat="1" applyFont="1" applyFill="1" applyBorder="1" applyAlignment="1" applyProtection="1">
      <alignment horizontal="center" vertical="top"/>
      <protection locked="0"/>
    </xf>
    <xf numFmtId="14" fontId="3" fillId="24" borderId="35" xfId="46" applyNumberFormat="1" applyFont="1" applyFill="1" applyBorder="1" applyAlignment="1" applyProtection="1">
      <alignment vertical="center"/>
      <protection hidden="1"/>
    </xf>
    <xf numFmtId="14" fontId="5" fillId="0" borderId="0" xfId="39" applyNumberFormat="1" applyFont="1" applyFill="1" applyBorder="1" applyAlignment="1" applyProtection="1">
      <alignment horizontal="left" vertical="center"/>
      <protection hidden="1"/>
    </xf>
    <xf numFmtId="14" fontId="5" fillId="0" borderId="0" xfId="39" applyNumberFormat="1" applyFont="1" applyFill="1" applyBorder="1" applyAlignment="1" applyProtection="1">
      <alignment vertical="top" wrapText="1"/>
      <protection hidden="1"/>
    </xf>
    <xf numFmtId="14" fontId="3" fillId="20" borderId="11" xfId="39" applyNumberFormat="1" applyFont="1" applyFill="1" applyBorder="1" applyAlignment="1" applyProtection="1">
      <alignment horizontal="center" vertical="top"/>
      <protection hidden="1"/>
    </xf>
    <xf numFmtId="14" fontId="3" fillId="0" borderId="0" xfId="39" applyNumberFormat="1" applyFont="1" applyFill="1" applyBorder="1" applyAlignment="1" applyProtection="1">
      <alignment horizontal="center" vertical="top"/>
      <protection hidden="1"/>
    </xf>
    <xf numFmtId="1" fontId="5" fillId="0" borderId="38" xfId="0" applyNumberFormat="1" applyFont="1" applyFill="1" applyBorder="1" applyAlignment="1" applyProtection="1">
      <alignment horizontal="center" vertical="center"/>
      <protection hidden="1"/>
    </xf>
    <xf numFmtId="0" fontId="4" fillId="0" borderId="39" xfId="46" applyFont="1" applyFill="1" applyBorder="1" applyAlignment="1" applyProtection="1">
      <alignment horizontal="left" vertical="center" indent="3"/>
      <protection hidden="1"/>
    </xf>
    <xf numFmtId="4" fontId="4" fillId="0" borderId="40" xfId="46" applyNumberFormat="1" applyFont="1" applyFill="1" applyBorder="1" applyAlignment="1" applyProtection="1">
      <alignment horizontal="right" vertical="center" indent="1"/>
      <protection hidden="1"/>
    </xf>
    <xf numFmtId="4" fontId="8" fillId="0" borderId="40" xfId="46" applyNumberFormat="1" applyFont="1" applyFill="1" applyBorder="1" applyAlignment="1" applyProtection="1">
      <alignment horizontal="right" vertical="center" indent="1"/>
      <protection hidden="1"/>
    </xf>
    <xf numFmtId="169" fontId="5" fillId="20" borderId="11" xfId="46" applyNumberFormat="1" applyFont="1" applyFill="1" applyBorder="1" applyAlignment="1" applyProtection="1">
      <alignment horizontal="left" vertical="center" wrapText="1" indent="1"/>
      <protection hidden="1"/>
    </xf>
    <xf numFmtId="4" fontId="4" fillId="23" borderId="35" xfId="46" applyNumberFormat="1" applyFont="1" applyFill="1" applyBorder="1" applyAlignment="1" applyProtection="1">
      <alignment horizontal="right" vertical="center" indent="1"/>
      <protection locked="0"/>
    </xf>
    <xf numFmtId="0" fontId="3" fillId="24" borderId="0" xfId="46" applyFont="1" applyFill="1" applyAlignment="1" applyProtection="1">
      <alignment vertical="center"/>
      <protection hidden="1"/>
    </xf>
    <xf numFmtId="0" fontId="3" fillId="24" borderId="0" xfId="46" applyFont="1" applyFill="1" applyBorder="1" applyAlignment="1" applyProtection="1">
      <alignment vertical="center"/>
      <protection hidden="1"/>
    </xf>
    <xf numFmtId="0" fontId="3" fillId="24" borderId="0" xfId="46" applyFont="1" applyFill="1" applyAlignment="1" applyProtection="1">
      <alignment horizontal="left" vertical="center" indent="1"/>
      <protection hidden="1"/>
    </xf>
    <xf numFmtId="0" fontId="12" fillId="0" borderId="41" xfId="0" applyNumberFormat="1" applyFont="1" applyFill="1" applyBorder="1" applyAlignment="1" applyProtection="1">
      <alignment horizontal="center" vertical="center"/>
      <protection hidden="1"/>
    </xf>
    <xf numFmtId="4" fontId="50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37" xfId="39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5" xfId="39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9" applyNumberFormat="1" applyFont="1" applyFill="1" applyBorder="1" applyAlignment="1" applyProtection="1">
      <alignment horizontal="left" vertical="center"/>
      <protection hidden="1"/>
    </xf>
    <xf numFmtId="1" fontId="5" fillId="24" borderId="35" xfId="0" applyNumberFormat="1" applyFont="1" applyFill="1" applyBorder="1" applyAlignment="1" applyProtection="1">
      <alignment horizontal="left" vertical="center"/>
      <protection hidden="1"/>
    </xf>
    <xf numFmtId="170" fontId="49" fillId="0" borderId="0" xfId="46" applyNumberFormat="1" applyFont="1" applyFill="1" applyBorder="1" applyAlignment="1" applyProtection="1">
      <alignment horizontal="right" vertical="center" indent="1"/>
      <protection locked="0"/>
    </xf>
    <xf numFmtId="3" fontId="49" fillId="0" borderId="0" xfId="46" applyNumberFormat="1" applyFont="1" applyFill="1" applyBorder="1" applyAlignment="1" applyProtection="1">
      <alignment horizontal="right" vertical="center" indent="1"/>
      <protection locked="0"/>
    </xf>
    <xf numFmtId="2" fontId="4" fillId="0" borderId="23" xfId="46" applyNumberFormat="1" applyFont="1" applyFill="1" applyBorder="1" applyAlignment="1" applyProtection="1">
      <alignment horizontal="left" vertical="center" indent="3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5" fillId="20" borderId="35" xfId="41" applyNumberFormat="1" applyFont="1" applyFill="1" applyBorder="1" applyAlignment="1" applyProtection="1">
      <alignment horizontal="center" vertical="center"/>
      <protection hidden="1"/>
    </xf>
    <xf numFmtId="0" fontId="5" fillId="20" borderId="35" xfId="41" applyNumberFormat="1" applyFont="1" applyFill="1" applyBorder="1" applyAlignment="1" applyProtection="1">
      <alignment horizontal="left" vertical="center" indent="1"/>
      <protection hidden="1"/>
    </xf>
    <xf numFmtId="167" fontId="3" fillId="0" borderId="35" xfId="41" applyNumberFormat="1" applyBorder="1" applyAlignment="1" applyProtection="1">
      <alignment horizontal="left" vertical="center" indent="1"/>
      <protection hidden="1"/>
    </xf>
    <xf numFmtId="167" fontId="3" fillId="0" borderId="35" xfId="41" applyNumberFormat="1" applyFont="1" applyBorder="1" applyAlignment="1" applyProtection="1">
      <alignment horizontal="center" vertical="center"/>
      <protection hidden="1"/>
    </xf>
    <xf numFmtId="0" fontId="3" fillId="0" borderId="35" xfId="41" applyNumberFormat="1" applyFont="1" applyBorder="1" applyAlignment="1" applyProtection="1">
      <alignment horizontal="left" vertical="center" wrapText="1" indent="1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49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49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49" applyFont="1" applyFill="1" applyAlignment="1" applyProtection="1">
      <alignment horizontal="left" vertical="center" indent="1"/>
      <protection hidden="1"/>
    </xf>
    <xf numFmtId="0" fontId="50" fillId="24" borderId="0" xfId="0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vertical="center" indent="1"/>
      <protection hidden="1"/>
    </xf>
    <xf numFmtId="0" fontId="3" fillId="24" borderId="0" xfId="49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42" xfId="0" applyFont="1" applyFill="1" applyBorder="1" applyAlignment="1" applyProtection="1">
      <alignment horizontal="left" vertical="center" indent="1"/>
      <protection hidden="1"/>
    </xf>
    <xf numFmtId="0" fontId="11" fillId="0" borderId="43" xfId="0" applyFont="1" applyFill="1" applyBorder="1" applyAlignment="1" applyProtection="1">
      <alignment vertical="center"/>
      <protection hidden="1"/>
    </xf>
    <xf numFmtId="0" fontId="5" fillId="0" borderId="43" xfId="0" applyFont="1" applyFill="1" applyBorder="1" applyAlignment="1" applyProtection="1">
      <alignment vertical="center"/>
      <protection hidden="1"/>
    </xf>
    <xf numFmtId="0" fontId="3" fillId="0" borderId="43" xfId="0" applyFont="1" applyFill="1" applyBorder="1" applyAlignment="1" applyProtection="1">
      <alignment vertical="center"/>
      <protection hidden="1"/>
    </xf>
    <xf numFmtId="0" fontId="3" fillId="0" borderId="44" xfId="0" applyFont="1" applyFill="1" applyBorder="1" applyAlignment="1" applyProtection="1">
      <alignment vertical="center"/>
      <protection hidden="1"/>
    </xf>
    <xf numFmtId="0" fontId="3" fillId="0" borderId="45" xfId="0" applyFont="1" applyFill="1" applyBorder="1" applyAlignment="1" applyProtection="1">
      <alignment horizontal="left" vertical="center" indent="1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42" xfId="0" applyFont="1" applyFill="1" applyBorder="1" applyAlignment="1" applyProtection="1">
      <alignment horizontal="left" vertical="center" indent="1"/>
      <protection hidden="1"/>
    </xf>
    <xf numFmtId="0" fontId="3" fillId="0" borderId="43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8" xfId="0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171" fontId="4" fillId="23" borderId="35" xfId="46" applyNumberFormat="1" applyFont="1" applyFill="1" applyBorder="1" applyAlignment="1" applyProtection="1">
      <alignment horizontal="left" vertical="center" indent="1"/>
      <protection locked="0"/>
    </xf>
    <xf numFmtId="49" fontId="8" fillId="0" borderId="46" xfId="0" applyNumberFormat="1" applyFont="1" applyFill="1" applyBorder="1" applyAlignment="1" applyProtection="1">
      <alignment horizontal="left" vertical="center" indent="1"/>
      <protection hidden="1"/>
    </xf>
    <xf numFmtId="0" fontId="3" fillId="0" borderId="22" xfId="46" applyFont="1" applyFill="1" applyBorder="1" applyAlignment="1" applyProtection="1">
      <alignment vertical="center"/>
      <protection hidden="1"/>
    </xf>
    <xf numFmtId="0" fontId="3" fillId="0" borderId="47" xfId="46" applyFont="1" applyFill="1" applyBorder="1" applyAlignment="1" applyProtection="1">
      <alignment vertical="center"/>
      <protection hidden="1"/>
    </xf>
    <xf numFmtId="4" fontId="49" fillId="0" borderId="26" xfId="46" applyNumberFormat="1" applyFont="1" applyFill="1" applyBorder="1" applyAlignment="1" applyProtection="1">
      <alignment horizontal="right" vertical="center" indent="1"/>
      <protection hidden="1"/>
    </xf>
    <xf numFmtId="0" fontId="3" fillId="0" borderId="48" xfId="46" applyFont="1" applyFill="1" applyBorder="1" applyAlignment="1" applyProtection="1">
      <alignment vertical="center"/>
      <protection hidden="1"/>
    </xf>
    <xf numFmtId="0" fontId="3" fillId="0" borderId="49" xfId="46" applyFont="1" applyFill="1" applyBorder="1" applyAlignment="1" applyProtection="1">
      <alignment vertical="center"/>
      <protection hidden="1"/>
    </xf>
    <xf numFmtId="4" fontId="3" fillId="0" borderId="34" xfId="46" applyNumberFormat="1" applyFont="1" applyFill="1" applyBorder="1" applyAlignment="1" applyProtection="1">
      <alignment horizontal="right" vertical="center" indent="1"/>
      <protection hidden="1"/>
    </xf>
    <xf numFmtId="171" fontId="4" fillId="23" borderId="37" xfId="46" applyNumberFormat="1" applyFont="1" applyFill="1" applyBorder="1" applyAlignment="1" applyProtection="1">
      <alignment horizontal="left" vertical="center" indent="1"/>
      <protection locked="0"/>
    </xf>
    <xf numFmtId="0" fontId="4" fillId="25" borderId="35" xfId="46" applyFont="1" applyFill="1" applyBorder="1" applyAlignment="1" applyProtection="1">
      <alignment horizontal="center" vertical="center"/>
      <protection hidden="1"/>
    </xf>
    <xf numFmtId="0" fontId="3" fillId="0" borderId="50" xfId="46" applyFont="1" applyFill="1" applyBorder="1" applyAlignment="1" applyProtection="1">
      <alignment vertical="center"/>
      <protection hidden="1"/>
    </xf>
    <xf numFmtId="0" fontId="6" fillId="0" borderId="35" xfId="46" applyFont="1" applyFill="1" applyBorder="1" applyAlignment="1" applyProtection="1">
      <alignment horizontal="left" vertical="center" indent="1"/>
      <protection hidden="1"/>
    </xf>
    <xf numFmtId="0" fontId="4" fillId="20" borderId="35" xfId="46" applyFont="1" applyFill="1" applyBorder="1" applyAlignment="1" applyProtection="1">
      <alignment vertical="center"/>
      <protection hidden="1"/>
    </xf>
    <xf numFmtId="4" fontId="4" fillId="0" borderId="30" xfId="46" applyNumberFormat="1" applyFont="1" applyFill="1" applyBorder="1" applyAlignment="1" applyProtection="1">
      <alignment vertical="center"/>
      <protection hidden="1"/>
    </xf>
    <xf numFmtId="4" fontId="4" fillId="0" borderId="26" xfId="46" applyNumberFormat="1" applyFont="1" applyFill="1" applyBorder="1" applyAlignment="1" applyProtection="1">
      <alignment vertical="center"/>
      <protection hidden="1"/>
    </xf>
    <xf numFmtId="4" fontId="8" fillId="0" borderId="26" xfId="46" applyNumberFormat="1" applyFont="1" applyFill="1" applyBorder="1" applyAlignment="1" applyProtection="1">
      <alignment vertical="center"/>
      <protection hidden="1"/>
    </xf>
    <xf numFmtId="1" fontId="4" fillId="0" borderId="35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1" xfId="46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49" fontId="51" fillId="0" borderId="22" xfId="0" applyNumberFormat="1" applyFont="1" applyFill="1" applyBorder="1" applyAlignment="1" applyProtection="1">
      <alignment horizontal="left" vertical="center" indent="1"/>
      <protection hidden="1"/>
    </xf>
    <xf numFmtId="49" fontId="52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22" borderId="52" xfId="39" applyFont="1" applyFill="1" applyBorder="1" applyAlignment="1" applyProtection="1">
      <alignment horizontal="center" wrapText="1"/>
      <protection hidden="1"/>
    </xf>
    <xf numFmtId="0" fontId="4" fillId="22" borderId="53" xfId="39" applyFont="1" applyFill="1" applyBorder="1" applyAlignment="1" applyProtection="1">
      <alignment horizontal="center" vertical="top"/>
      <protection hidden="1"/>
    </xf>
    <xf numFmtId="0" fontId="4" fillId="22" borderId="53" xfId="39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9" applyFont="1" applyFill="1" applyBorder="1" applyAlignment="1" applyProtection="1">
      <alignment horizontal="center" vertical="top" wrapText="1"/>
      <protection hidden="1"/>
    </xf>
    <xf numFmtId="14" fontId="3" fillId="0" borderId="0" xfId="39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9" applyNumberFormat="1" applyFont="1" applyFill="1" applyAlignment="1" applyProtection="1">
      <alignment vertical="center"/>
      <protection hidden="1"/>
    </xf>
    <xf numFmtId="0" fontId="11" fillId="0" borderId="19" xfId="39" applyFont="1" applyFill="1" applyBorder="1" applyAlignment="1" applyProtection="1">
      <alignment horizontal="left" vertical="center" indent="1"/>
      <protection hidden="1"/>
    </xf>
    <xf numFmtId="0" fontId="11" fillId="0" borderId="18" xfId="39" applyFont="1" applyFill="1" applyBorder="1" applyAlignment="1" applyProtection="1">
      <alignment vertical="center"/>
      <protection hidden="1"/>
    </xf>
    <xf numFmtId="49" fontId="3" fillId="0" borderId="20" xfId="39" applyNumberFormat="1" applyFont="1" applyFill="1" applyBorder="1" applyAlignment="1" applyProtection="1">
      <alignment horizontal="left" vertical="center"/>
      <protection hidden="1"/>
    </xf>
    <xf numFmtId="0" fontId="5" fillId="0" borderId="16" xfId="39" applyFont="1" applyFill="1" applyBorder="1" applyAlignment="1" applyProtection="1">
      <alignment horizontal="right" vertical="center"/>
      <protection hidden="1"/>
    </xf>
    <xf numFmtId="0" fontId="3" fillId="0" borderId="14" xfId="49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54" xfId="39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52" xfId="39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50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5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9" fontId="3" fillId="24" borderId="0" xfId="0" applyNumberFormat="1" applyFont="1" applyFill="1" applyBorder="1" applyAlignment="1">
      <alignment horizontal="left" vertical="center" indent="1"/>
    </xf>
    <xf numFmtId="14" fontId="5" fillId="0" borderId="38" xfId="39" applyNumberFormat="1" applyFont="1" applyFill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top"/>
      <protection hidden="1"/>
    </xf>
    <xf numFmtId="49" fontId="3" fillId="0" borderId="13" xfId="39" applyNumberFormat="1" applyFont="1" applyFill="1" applyBorder="1" applyAlignment="1" applyProtection="1">
      <alignment horizontal="left" vertical="center"/>
      <protection hidden="1"/>
    </xf>
    <xf numFmtId="0" fontId="5" fillId="0" borderId="14" xfId="39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9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35" xfId="46" applyFont="1" applyFill="1" applyBorder="1" applyAlignment="1" applyProtection="1">
      <alignment horizontal="right" vertical="center" indent="1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5" fillId="24" borderId="35" xfId="46" applyNumberFormat="1" applyFont="1" applyFill="1" applyBorder="1" applyAlignment="1" applyProtection="1">
      <alignment horizontal="center" vertical="center"/>
      <protection hidden="1"/>
    </xf>
    <xf numFmtId="0" fontId="5" fillId="24" borderId="36" xfId="46" applyNumberFormat="1" applyFont="1" applyFill="1" applyBorder="1" applyAlignment="1" applyProtection="1">
      <alignment horizontal="center" vertical="center"/>
      <protection hidden="1"/>
    </xf>
    <xf numFmtId="0" fontId="5" fillId="24" borderId="35" xfId="0" applyNumberFormat="1" applyFont="1" applyFill="1" applyBorder="1" applyAlignment="1" applyProtection="1">
      <alignment horizontal="left" vertical="center"/>
      <protection hidden="1"/>
    </xf>
    <xf numFmtId="0" fontId="5" fillId="24" borderId="35" xfId="46" applyFont="1" applyFill="1" applyBorder="1" applyAlignment="1" applyProtection="1">
      <alignment vertical="center"/>
      <protection hidden="1"/>
    </xf>
    <xf numFmtId="0" fontId="5" fillId="24" borderId="35" xfId="46" applyNumberFormat="1" applyFont="1" applyFill="1" applyBorder="1" applyAlignment="1" applyProtection="1">
      <alignment horizontal="left" vertical="center"/>
      <protection hidden="1"/>
    </xf>
    <xf numFmtId="2" fontId="5" fillId="24" borderId="35" xfId="46" applyNumberFormat="1" applyFont="1" applyFill="1" applyBorder="1" applyAlignment="1" applyProtection="1">
      <alignment horizontal="left" vertical="center"/>
      <protection hidden="1"/>
    </xf>
    <xf numFmtId="0" fontId="0" fillId="24" borderId="35" xfId="0" applyFill="1" applyBorder="1"/>
    <xf numFmtId="0" fontId="3" fillId="24" borderId="0" xfId="46" applyFont="1" applyFill="1" applyAlignment="1" applyProtection="1">
      <alignment horizontal="center" vertical="center"/>
      <protection hidden="1"/>
    </xf>
    <xf numFmtId="0" fontId="3" fillId="0" borderId="0" xfId="46" applyFont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3" fillId="24" borderId="35" xfId="0" applyFont="1" applyFill="1" applyBorder="1" applyAlignment="1" applyProtection="1">
      <alignment horizontal="left" vertical="center" indent="1"/>
      <protection hidden="1"/>
    </xf>
    <xf numFmtId="0" fontId="3" fillId="24" borderId="35" xfId="0" applyFont="1" applyFill="1" applyBorder="1" applyAlignment="1" applyProtection="1">
      <alignment horizontal="left" vertical="center"/>
      <protection hidden="1"/>
    </xf>
    <xf numFmtId="0" fontId="3" fillId="24" borderId="35" xfId="0" applyFont="1" applyFill="1" applyBorder="1" applyAlignment="1" applyProtection="1">
      <alignment vertical="center"/>
      <protection hidden="1"/>
    </xf>
    <xf numFmtId="0" fontId="3" fillId="24" borderId="35" xfId="0" applyFont="1" applyFill="1" applyBorder="1" applyAlignment="1" applyProtection="1">
      <alignment horizontal="left" vertical="center" indent="1"/>
      <protection locked="0" hidden="1"/>
    </xf>
    <xf numFmtId="0" fontId="41" fillId="0" borderId="0" xfId="49" applyFont="1" applyFill="1" applyBorder="1" applyAlignment="1" applyProtection="1">
      <alignment vertical="center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42" fillId="0" borderId="0" xfId="39" applyFont="1" applyBorder="1" applyAlignment="1" applyProtection="1">
      <alignment vertical="top"/>
      <protection hidden="1"/>
    </xf>
    <xf numFmtId="0" fontId="34" fillId="0" borderId="0" xfId="39" applyFont="1" applyBorder="1" applyAlignment="1" applyProtection="1">
      <alignment vertical="top"/>
      <protection hidden="1"/>
    </xf>
    <xf numFmtId="0" fontId="2" fillId="0" borderId="0" xfId="39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top"/>
      <protection hidden="1"/>
    </xf>
    <xf numFmtId="0" fontId="36" fillId="0" borderId="55" xfId="39" applyFont="1" applyBorder="1" applyAlignment="1" applyProtection="1">
      <alignment horizontal="left" vertical="center" indent="1"/>
      <protection hidden="1"/>
    </xf>
    <xf numFmtId="0" fontId="5" fillId="0" borderId="22" xfId="39" applyFont="1" applyBorder="1" applyAlignment="1" applyProtection="1">
      <alignment vertical="center"/>
      <protection hidden="1"/>
    </xf>
    <xf numFmtId="0" fontId="5" fillId="0" borderId="22" xfId="39" applyFont="1" applyBorder="1" applyAlignment="1" applyProtection="1">
      <alignment vertical="top"/>
      <protection hidden="1"/>
    </xf>
    <xf numFmtId="0" fontId="5" fillId="0" borderId="56" xfId="39" applyFont="1" applyBorder="1" applyAlignment="1" applyProtection="1">
      <alignment vertical="top"/>
      <protection hidden="1"/>
    </xf>
    <xf numFmtId="0" fontId="5" fillId="0" borderId="56" xfId="39" applyFont="1" applyBorder="1" applyAlignment="1" applyProtection="1">
      <alignment vertical="center"/>
      <protection hidden="1"/>
    </xf>
    <xf numFmtId="0" fontId="3" fillId="0" borderId="22" xfId="39" applyFont="1" applyFill="1" applyBorder="1" applyAlignment="1" applyProtection="1">
      <alignment vertical="center"/>
      <protection hidden="1"/>
    </xf>
    <xf numFmtId="0" fontId="3" fillId="0" borderId="56" xfId="39" applyFont="1" applyFill="1" applyBorder="1" applyAlignment="1" applyProtection="1">
      <alignment vertical="center"/>
      <protection hidden="1"/>
    </xf>
    <xf numFmtId="0" fontId="3" fillId="0" borderId="22" xfId="39" applyFont="1" applyBorder="1" applyAlignment="1" applyProtection="1">
      <alignment vertical="center"/>
      <protection hidden="1"/>
    </xf>
    <xf numFmtId="0" fontId="5" fillId="0" borderId="22" xfId="39" applyFont="1" applyFill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vertical="top"/>
      <protection hidden="1"/>
    </xf>
    <xf numFmtId="0" fontId="3" fillId="0" borderId="0" xfId="39" applyFont="1" applyBorder="1" applyAlignment="1" applyProtection="1">
      <alignment horizontal="left" vertical="top" indent="1"/>
      <protection hidden="1"/>
    </xf>
    <xf numFmtId="0" fontId="3" fillId="24" borderId="35" xfId="0" applyNumberFormat="1" applyFont="1" applyFill="1" applyBorder="1" applyAlignment="1" applyProtection="1">
      <alignment horizontal="left" vertical="center"/>
      <protection hidden="1"/>
    </xf>
    <xf numFmtId="49" fontId="3" fillId="24" borderId="35" xfId="46" applyNumberFormat="1" applyFont="1" applyFill="1" applyBorder="1" applyAlignment="1" applyProtection="1">
      <alignment vertical="center"/>
      <protection hidden="1"/>
    </xf>
    <xf numFmtId="49" fontId="4" fillId="23" borderId="57" xfId="0" applyNumberFormat="1" applyFont="1" applyFill="1" applyBorder="1" applyAlignment="1" applyProtection="1">
      <alignment horizontal="left" vertical="center" indent="1"/>
      <protection locked="0"/>
    </xf>
    <xf numFmtId="0" fontId="53" fillId="0" borderId="0" xfId="46" applyFont="1" applyFill="1" applyAlignment="1" applyProtection="1">
      <alignment vertical="center"/>
      <protection hidden="1"/>
    </xf>
    <xf numFmtId="0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3" fillId="23" borderId="37" xfId="39" applyNumberFormat="1" applyFont="1" applyFill="1" applyBorder="1" applyAlignment="1" applyProtection="1">
      <alignment horizontal="left" vertical="top" indent="1"/>
      <protection locked="0"/>
    </xf>
    <xf numFmtId="49" fontId="3" fillId="23" borderId="35" xfId="39" applyNumberFormat="1" applyFont="1" applyFill="1" applyBorder="1" applyAlignment="1" applyProtection="1">
      <alignment horizontal="left" vertical="top" indent="1"/>
      <protection locked="0"/>
    </xf>
    <xf numFmtId="2" fontId="5" fillId="20" borderId="11" xfId="39" applyNumberFormat="1" applyFont="1" applyFill="1" applyBorder="1" applyAlignment="1" applyProtection="1">
      <alignment horizontal="left" vertical="center" indent="1"/>
      <protection hidden="1"/>
    </xf>
    <xf numFmtId="0" fontId="3" fillId="0" borderId="0" xfId="39" applyFont="1" applyFill="1" applyBorder="1" applyAlignment="1" applyProtection="1">
      <alignment horizontal="left" vertical="center" indent="1"/>
      <protection hidden="1"/>
    </xf>
    <xf numFmtId="172" fontId="3" fillId="26" borderId="58" xfId="39" applyNumberFormat="1" applyFont="1" applyFill="1" applyBorder="1" applyAlignment="1" applyProtection="1">
      <alignment horizontal="right" vertical="center" indent="1"/>
      <protection hidden="1"/>
    </xf>
    <xf numFmtId="172" fontId="5" fillId="17" borderId="38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6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59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58" xfId="0" applyNumberFormat="1" applyFont="1" applyFill="1" applyBorder="1" applyAlignment="1" applyProtection="1">
      <alignment horizontal="right" vertical="center" indent="1"/>
      <protection hidden="1"/>
    </xf>
    <xf numFmtId="172" fontId="3" fillId="26" borderId="26" xfId="39" applyNumberFormat="1" applyFont="1" applyFill="1" applyBorder="1" applyAlignment="1" applyProtection="1">
      <alignment horizontal="right" vertical="center" indent="1"/>
      <protection hidden="1"/>
    </xf>
    <xf numFmtId="172" fontId="3" fillId="26" borderId="58" xfId="0" applyNumberFormat="1" applyFont="1" applyFill="1" applyBorder="1" applyAlignment="1" applyProtection="1">
      <alignment horizontal="right" vertical="center" indent="1"/>
      <protection hidden="1"/>
    </xf>
    <xf numFmtId="172" fontId="5" fillId="17" borderId="38" xfId="0" applyNumberFormat="1" applyFont="1" applyFill="1" applyBorder="1" applyAlignment="1" applyProtection="1">
      <alignment horizontal="right" vertical="center" indent="1"/>
      <protection hidden="1"/>
    </xf>
    <xf numFmtId="172" fontId="5" fillId="0" borderId="38" xfId="0" applyNumberFormat="1" applyFont="1" applyFill="1" applyBorder="1" applyAlignment="1" applyProtection="1">
      <alignment horizontal="right" vertical="center" indent="1"/>
      <protection hidden="1"/>
    </xf>
    <xf numFmtId="172" fontId="3" fillId="26" borderId="38" xfId="0" applyNumberFormat="1" applyFont="1" applyFill="1" applyBorder="1" applyAlignment="1" applyProtection="1">
      <alignment horizontal="right" vertical="center" indent="1"/>
      <protection hidden="1"/>
    </xf>
    <xf numFmtId="2" fontId="4" fillId="0" borderId="39" xfId="46" applyNumberFormat="1" applyFont="1" applyFill="1" applyBorder="1" applyAlignment="1" applyProtection="1">
      <alignment horizontal="left" vertical="center" indent="3"/>
      <protection hidden="1"/>
    </xf>
    <xf numFmtId="0" fontId="4" fillId="0" borderId="50" xfId="46" applyFont="1" applyFill="1" applyBorder="1" applyAlignment="1" applyProtection="1">
      <alignment horizontal="left" vertical="center" indent="3"/>
      <protection hidden="1"/>
    </xf>
    <xf numFmtId="49" fontId="12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14" fontId="8" fillId="22" borderId="53" xfId="39" applyNumberFormat="1" applyFont="1" applyFill="1" applyBorder="1" applyAlignment="1" applyProtection="1">
      <alignment horizontal="center" vertical="top"/>
      <protection hidden="1"/>
    </xf>
    <xf numFmtId="172" fontId="3" fillId="0" borderId="0" xfId="0" applyNumberFormat="1" applyFont="1" applyBorder="1"/>
    <xf numFmtId="172" fontId="5" fillId="0" borderId="58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26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59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38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0" xfId="0" applyNumberFormat="1" applyFont="1" applyFill="1" applyBorder="1" applyProtection="1">
      <protection hidden="1"/>
    </xf>
    <xf numFmtId="172" fontId="5" fillId="0" borderId="60" xfId="39" applyNumberFormat="1" applyFont="1" applyFill="1" applyBorder="1" applyAlignment="1" applyProtection="1">
      <alignment horizontal="right" vertical="center" indent="1"/>
      <protection hidden="1"/>
    </xf>
    <xf numFmtId="172" fontId="3" fillId="26" borderId="38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16" xfId="0" applyNumberFormat="1" applyFont="1" applyBorder="1"/>
    <xf numFmtId="172" fontId="3" fillId="0" borderId="16" xfId="0" applyNumberFormat="1" applyFont="1" applyFill="1" applyBorder="1" applyProtection="1">
      <protection hidden="1"/>
    </xf>
    <xf numFmtId="172" fontId="3" fillId="0" borderId="0" xfId="0" applyNumberFormat="1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horizontal="left" vertical="center"/>
      <protection hidden="1"/>
    </xf>
    <xf numFmtId="172" fontId="3" fillId="0" borderId="0" xfId="0" applyNumberFormat="1" applyFont="1" applyFill="1" applyBorder="1" applyAlignment="1" applyProtection="1">
      <alignment horizontal="right" indent="1"/>
      <protection hidden="1"/>
    </xf>
    <xf numFmtId="172" fontId="3" fillId="0" borderId="54" xfId="0" applyNumberFormat="1" applyFont="1" applyBorder="1"/>
    <xf numFmtId="172" fontId="12" fillId="0" borderId="22" xfId="39" applyNumberFormat="1" applyFont="1" applyFill="1" applyBorder="1" applyAlignment="1" applyProtection="1">
      <alignment horizontal="right" vertical="center" indent="1"/>
      <protection hidden="1"/>
    </xf>
    <xf numFmtId="172" fontId="12" fillId="0" borderId="21" xfId="39" applyNumberFormat="1" applyFont="1" applyFill="1" applyBorder="1" applyAlignment="1" applyProtection="1">
      <alignment horizontal="right" vertical="center" indent="1"/>
      <protection hidden="1"/>
    </xf>
    <xf numFmtId="174" fontId="3" fillId="23" borderId="37" xfId="0" applyNumberFormat="1" applyFont="1" applyFill="1" applyBorder="1" applyAlignment="1" applyProtection="1">
      <alignment horizontal="right" vertical="top" indent="1"/>
      <protection locked="0"/>
    </xf>
    <xf numFmtId="172" fontId="4" fillId="0" borderId="26" xfId="46" applyNumberFormat="1" applyFont="1" applyFill="1" applyBorder="1" applyAlignment="1" applyProtection="1">
      <alignment horizontal="right" vertical="center" indent="1"/>
      <protection hidden="1"/>
    </xf>
    <xf numFmtId="172" fontId="4" fillId="0" borderId="40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26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40" xfId="46" applyNumberFormat="1" applyFont="1" applyFill="1" applyBorder="1" applyAlignment="1" applyProtection="1">
      <alignment horizontal="right" vertical="center" indent="1"/>
      <protection hidden="1"/>
    </xf>
    <xf numFmtId="172" fontId="54" fillId="0" borderId="26" xfId="46" applyNumberFormat="1" applyFont="1" applyFill="1" applyBorder="1" applyAlignment="1" applyProtection="1">
      <alignment horizontal="right" vertical="center" indent="1"/>
      <protection hidden="1"/>
    </xf>
    <xf numFmtId="172" fontId="51" fillId="0" borderId="26" xfId="46" applyNumberFormat="1" applyFont="1" applyFill="1" applyBorder="1" applyAlignment="1" applyProtection="1">
      <alignment horizontal="right" vertical="center" indent="1"/>
      <protection hidden="1"/>
    </xf>
    <xf numFmtId="14" fontId="8" fillId="22" borderId="54" xfId="39" applyNumberFormat="1" applyFont="1" applyFill="1" applyBorder="1" applyAlignment="1" applyProtection="1">
      <alignment horizontal="center" vertical="center"/>
      <protection hidden="1"/>
    </xf>
    <xf numFmtId="0" fontId="4" fillId="22" borderId="54" xfId="39" applyFont="1" applyFill="1" applyBorder="1" applyAlignment="1" applyProtection="1">
      <alignment horizontal="center" vertical="center" wrapText="1"/>
      <protection hidden="1"/>
    </xf>
    <xf numFmtId="0" fontId="8" fillId="22" borderId="54" xfId="39" applyFont="1" applyFill="1" applyBorder="1" applyAlignment="1" applyProtection="1">
      <alignment horizontal="center" vertical="center" wrapText="1"/>
      <protection hidden="1"/>
    </xf>
    <xf numFmtId="0" fontId="3" fillId="22" borderId="53" xfId="0" applyFont="1" applyFill="1" applyBorder="1"/>
    <xf numFmtId="4" fontId="3" fillId="18" borderId="26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59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58" xfId="39" applyNumberFormat="1" applyFont="1" applyFill="1" applyBorder="1" applyAlignment="1" applyProtection="1">
      <alignment horizontal="right" vertical="center" indent="1"/>
      <protection locked="0"/>
    </xf>
    <xf numFmtId="4" fontId="3" fillId="23" borderId="38" xfId="0" applyNumberFormat="1" applyFont="1" applyFill="1" applyBorder="1" applyAlignment="1" applyProtection="1">
      <alignment horizontal="right" vertical="center" indent="1"/>
      <protection locked="0"/>
    </xf>
    <xf numFmtId="4" fontId="5" fillId="18" borderId="38" xfId="39" applyNumberFormat="1" applyFont="1" applyFill="1" applyBorder="1" applyAlignment="1" applyProtection="1">
      <alignment horizontal="right" vertical="center" indent="1"/>
      <protection locked="0"/>
    </xf>
    <xf numFmtId="175" fontId="3" fillId="27" borderId="35" xfId="46" applyNumberFormat="1" applyFont="1" applyFill="1" applyBorder="1" applyAlignment="1" applyProtection="1">
      <alignment vertical="center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3" fillId="24" borderId="36" xfId="46" applyFont="1" applyFill="1" applyBorder="1" applyAlignment="1" applyProtection="1">
      <alignment horizontal="right" vertical="center" indent="1"/>
      <protection hidden="1"/>
    </xf>
    <xf numFmtId="4" fontId="3" fillId="0" borderId="38" xfId="0" applyNumberFormat="1" applyFont="1" applyBorder="1" applyAlignment="1">
      <alignment horizontal="right" vertical="center" indent="1"/>
    </xf>
    <xf numFmtId="4" fontId="5" fillId="20" borderId="12" xfId="39" applyNumberFormat="1" applyFont="1" applyFill="1" applyBorder="1" applyAlignment="1" applyProtection="1">
      <alignment horizontal="right" vertical="center" indent="1"/>
      <protection hidden="1"/>
    </xf>
    <xf numFmtId="0" fontId="43" fillId="0" borderId="0" xfId="0" applyFont="1"/>
    <xf numFmtId="0" fontId="16" fillId="0" borderId="0" xfId="0" applyFont="1"/>
    <xf numFmtId="0" fontId="3" fillId="24" borderId="35" xfId="49" applyFont="1" applyFill="1" applyBorder="1" applyAlignment="1" applyProtection="1">
      <alignment vertical="center"/>
      <protection hidden="1"/>
    </xf>
    <xf numFmtId="0" fontId="3" fillId="24" borderId="56" xfId="49" applyFont="1" applyFill="1" applyBorder="1" applyAlignment="1" applyProtection="1">
      <alignment horizontal="left" vertical="center" indent="1"/>
      <protection hidden="1"/>
    </xf>
    <xf numFmtId="14" fontId="3" fillId="24" borderId="0" xfId="49" applyNumberFormat="1" applyFont="1" applyFill="1" applyAlignment="1" applyProtection="1">
      <alignment vertical="center"/>
      <protection hidden="1"/>
    </xf>
    <xf numFmtId="0" fontId="4" fillId="24" borderId="0" xfId="0" applyFont="1" applyFill="1" applyAlignment="1" applyProtection="1">
      <alignment horizontal="left" vertical="center" indent="1"/>
      <protection hidden="1"/>
    </xf>
    <xf numFmtId="9" fontId="4" fillId="24" borderId="0" xfId="0" applyNumberFormat="1" applyFont="1" applyFill="1" applyAlignment="1" applyProtection="1">
      <alignment vertical="center"/>
      <protection hidden="1"/>
    </xf>
    <xf numFmtId="49" fontId="3" fillId="24" borderId="0" xfId="0" applyNumberFormat="1" applyFont="1" applyFill="1" applyAlignment="1" applyProtection="1">
      <alignment vertical="center"/>
      <protection hidden="1"/>
    </xf>
    <xf numFmtId="49" fontId="4" fillId="24" borderId="0" xfId="0" applyNumberFormat="1" applyFont="1" applyFill="1" applyAlignment="1" applyProtection="1">
      <alignment vertical="center"/>
      <protection hidden="1"/>
    </xf>
    <xf numFmtId="0" fontId="3" fillId="24" borderId="0" xfId="44" applyFont="1" applyFill="1" applyAlignment="1" applyProtection="1">
      <alignment horizontal="left" vertical="center" indent="1"/>
      <protection hidden="1"/>
    </xf>
    <xf numFmtId="0" fontId="3" fillId="0" borderId="19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18" xfId="0" applyFont="1" applyFill="1" applyBorder="1"/>
    <xf numFmtId="172" fontId="5" fillId="26" borderId="38" xfId="39" applyNumberFormat="1" applyFont="1" applyFill="1" applyBorder="1" applyAlignment="1" applyProtection="1">
      <alignment horizontal="right" vertical="center" indent="1"/>
      <protection hidden="1"/>
    </xf>
    <xf numFmtId="0" fontId="3" fillId="24" borderId="35" xfId="46" applyFont="1" applyFill="1" applyBorder="1" applyAlignment="1" applyProtection="1">
      <alignment horizontal="center" vertical="center"/>
      <protection hidden="1"/>
    </xf>
    <xf numFmtId="0" fontId="3" fillId="24" borderId="35" xfId="46" applyFont="1" applyFill="1" applyBorder="1" applyAlignment="1" applyProtection="1">
      <alignment horizontal="left" vertical="center" indent="1"/>
      <protection hidden="1"/>
    </xf>
    <xf numFmtId="1" fontId="3" fillId="27" borderId="35" xfId="46" applyNumberFormat="1" applyFont="1" applyFill="1" applyBorder="1" applyAlignment="1" applyProtection="1">
      <alignment vertical="center"/>
      <protection hidden="1"/>
    </xf>
    <xf numFmtId="1" fontId="3" fillId="24" borderId="35" xfId="46" applyNumberFormat="1" applyFont="1" applyFill="1" applyBorder="1" applyAlignment="1" applyProtection="1">
      <alignment horizontal="left" vertical="center" indent="1"/>
      <protection hidden="1"/>
    </xf>
    <xf numFmtId="14" fontId="4" fillId="23" borderId="30" xfId="0" applyNumberFormat="1" applyFont="1" applyFill="1" applyBorder="1" applyAlignment="1" applyProtection="1">
      <alignment horizontal="center" vertical="center"/>
      <protection locked="0"/>
    </xf>
    <xf numFmtId="176" fontId="4" fillId="0" borderId="26" xfId="46" quotePrefix="1" applyNumberFormat="1" applyFont="1" applyFill="1" applyBorder="1" applyAlignment="1" applyProtection="1">
      <alignment horizontal="right" vertical="center" indent="1"/>
      <protection hidden="1"/>
    </xf>
    <xf numFmtId="176" fontId="8" fillId="0" borderId="26" xfId="46" applyNumberFormat="1" applyFont="1" applyFill="1" applyBorder="1" applyAlignment="1" applyProtection="1">
      <alignment horizontal="right" vertical="center" indent="1"/>
      <protection hidden="1"/>
    </xf>
    <xf numFmtId="177" fontId="4" fillId="23" borderId="26" xfId="46" quotePrefix="1" applyNumberFormat="1" applyFont="1" applyFill="1" applyBorder="1" applyAlignment="1" applyProtection="1">
      <alignment horizontal="right" vertical="center" indent="1"/>
      <protection locked="0"/>
    </xf>
    <xf numFmtId="0" fontId="6" fillId="25" borderId="35" xfId="46" applyFont="1" applyFill="1" applyBorder="1" applyAlignment="1" applyProtection="1">
      <alignment horizontal="left" vertical="center" indent="1"/>
      <protection hidden="1"/>
    </xf>
    <xf numFmtId="2" fontId="4" fillId="0" borderId="61" xfId="46" applyNumberFormat="1" applyFont="1" applyFill="1" applyBorder="1" applyAlignment="1" applyProtection="1">
      <alignment horizontal="left" vertical="center" indent="3"/>
      <protection hidden="1"/>
    </xf>
    <xf numFmtId="0" fontId="3" fillId="0" borderId="43" xfId="46" applyFont="1" applyFill="1" applyBorder="1" applyAlignment="1" applyProtection="1">
      <alignment vertical="center"/>
      <protection hidden="1"/>
    </xf>
    <xf numFmtId="49" fontId="12" fillId="0" borderId="44" xfId="0" applyNumberFormat="1" applyFont="1" applyFill="1" applyBorder="1" applyAlignment="1" applyProtection="1">
      <alignment horizontal="center" vertical="center"/>
      <protection hidden="1"/>
    </xf>
    <xf numFmtId="172" fontId="4" fillId="0" borderId="60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60" xfId="46" applyNumberFormat="1" applyFont="1" applyFill="1" applyBorder="1" applyAlignment="1" applyProtection="1">
      <alignment horizontal="right" vertical="center" indent="1"/>
      <protection hidden="1"/>
    </xf>
    <xf numFmtId="0" fontId="6" fillId="25" borderId="35" xfId="46" applyFont="1" applyFill="1" applyBorder="1" applyAlignment="1" applyProtection="1">
      <alignment horizontal="left" vertical="center" indent="3"/>
      <protection hidden="1"/>
    </xf>
    <xf numFmtId="0" fontId="3" fillId="0" borderId="19" xfId="49" applyFont="1" applyBorder="1" applyAlignment="1" applyProtection="1">
      <alignment vertical="center"/>
      <protection hidden="1"/>
    </xf>
    <xf numFmtId="167" fontId="3" fillId="0" borderId="35" xfId="0" applyNumberFormat="1" applyFont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 applyProtection="1">
      <alignment horizontal="left" vertical="center" wrapText="1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14" fontId="3" fillId="23" borderId="16" xfId="49" applyNumberFormat="1" applyFont="1" applyFill="1" applyBorder="1" applyAlignment="1" applyProtection="1">
      <alignment vertical="center"/>
      <protection locked="0" hidden="1"/>
    </xf>
    <xf numFmtId="49" fontId="5" fillId="0" borderId="38" xfId="0" applyNumberFormat="1" applyFont="1" applyFill="1" applyBorder="1" applyAlignment="1" applyProtection="1">
      <alignment horizontal="center" vertical="center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NumberFormat="1" applyFont="1" applyFill="1" applyBorder="1" applyAlignment="1" applyProtection="1">
      <alignment horizontal="right" vertical="center"/>
      <protection hidden="1"/>
    </xf>
    <xf numFmtId="4" fontId="3" fillId="0" borderId="0" xfId="58" applyNumberFormat="1" applyFont="1" applyFill="1" applyBorder="1" applyAlignment="1" applyProtection="1">
      <alignment horizontal="right" vertical="center"/>
      <protection hidden="1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5" fillId="20" borderId="10" xfId="58" applyFont="1" applyFill="1" applyBorder="1" applyAlignment="1" applyProtection="1">
      <alignment horizontal="left" vertical="center" indent="1"/>
      <protection hidden="1"/>
    </xf>
    <xf numFmtId="0" fontId="5" fillId="20" borderId="11" xfId="58" applyFont="1" applyFill="1" applyBorder="1" applyAlignment="1" applyProtection="1">
      <alignment horizontal="left" vertical="center" indent="1"/>
      <protection hidden="1"/>
    </xf>
    <xf numFmtId="0" fontId="5" fillId="20" borderId="12" xfId="58" applyFont="1" applyFill="1" applyBorder="1" applyAlignment="1" applyProtection="1">
      <alignment horizontal="left" vertical="center" indent="1"/>
      <protection hidden="1"/>
    </xf>
    <xf numFmtId="0" fontId="3" fillId="0" borderId="0" xfId="58" applyFont="1" applyAlignment="1" applyProtection="1">
      <alignment vertical="center"/>
      <protection hidden="1"/>
    </xf>
    <xf numFmtId="0" fontId="35" fillId="0" borderId="0" xfId="58" applyFont="1" applyFill="1" applyBorder="1" applyAlignment="1" applyProtection="1">
      <alignment vertical="center" wrapText="1"/>
      <protection hidden="1"/>
    </xf>
    <xf numFmtId="0" fontId="36" fillId="0" borderId="55" xfId="58" applyFont="1" applyBorder="1" applyAlignment="1" applyProtection="1">
      <alignment horizontal="left" vertical="center" indent="1"/>
      <protection hidden="1"/>
    </xf>
    <xf numFmtId="0" fontId="5" fillId="0" borderId="22" xfId="58" applyFont="1" applyBorder="1" applyAlignment="1" applyProtection="1">
      <alignment vertical="center"/>
      <protection hidden="1"/>
    </xf>
    <xf numFmtId="1" fontId="3" fillId="27" borderId="35" xfId="46" applyNumberFormat="1" applyFont="1" applyFill="1" applyBorder="1" applyAlignment="1" applyProtection="1">
      <alignment horizontal="left" vertical="center" indent="1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38" fillId="0" borderId="0" xfId="41" applyNumberFormat="1" applyFont="1" applyBorder="1" applyAlignment="1" applyProtection="1">
      <alignment vertical="center"/>
      <protection hidden="1"/>
    </xf>
    <xf numFmtId="0" fontId="38" fillId="0" borderId="79" xfId="41" applyNumberFormat="1" applyFont="1" applyBorder="1" applyAlignment="1" applyProtection="1">
      <alignment vertical="center"/>
      <protection hidden="1"/>
    </xf>
    <xf numFmtId="0" fontId="39" fillId="0" borderId="80" xfId="41" applyNumberFormat="1" applyFont="1" applyBorder="1" applyAlignment="1" applyProtection="1">
      <alignment vertical="center"/>
      <protection hidden="1"/>
    </xf>
    <xf numFmtId="0" fontId="39" fillId="0" borderId="0" xfId="41" applyNumberFormat="1" applyFont="1" applyAlignment="1" applyProtection="1">
      <alignment vertical="center"/>
      <protection hidden="1"/>
    </xf>
    <xf numFmtId="0" fontId="43" fillId="0" borderId="0" xfId="39" applyFont="1" applyBorder="1" applyAlignment="1" applyProtection="1">
      <alignment vertical="top" wrapText="1"/>
      <protection hidden="1"/>
    </xf>
    <xf numFmtId="0" fontId="11" fillId="25" borderId="62" xfId="39" applyFont="1" applyFill="1" applyBorder="1" applyAlignment="1" applyProtection="1">
      <alignment horizontal="left" vertical="center" wrapText="1" indent="1"/>
      <protection hidden="1"/>
    </xf>
    <xf numFmtId="0" fontId="11" fillId="25" borderId="43" xfId="39" applyFont="1" applyFill="1" applyBorder="1" applyAlignment="1" applyProtection="1">
      <alignment horizontal="left" vertical="center" indent="1"/>
      <protection hidden="1"/>
    </xf>
    <xf numFmtId="0" fontId="11" fillId="25" borderId="63" xfId="39" applyFont="1" applyFill="1" applyBorder="1" applyAlignment="1" applyProtection="1">
      <alignment horizontal="left" vertical="center" indent="1"/>
      <protection hidden="1"/>
    </xf>
    <xf numFmtId="0" fontId="11" fillId="25" borderId="64" xfId="39" applyFont="1" applyFill="1" applyBorder="1" applyAlignment="1" applyProtection="1">
      <alignment horizontal="left" vertical="center" indent="1"/>
      <protection hidden="1"/>
    </xf>
    <xf numFmtId="0" fontId="11" fillId="25" borderId="0" xfId="39" applyFont="1" applyFill="1" applyBorder="1" applyAlignment="1" applyProtection="1">
      <alignment horizontal="left" vertical="center" indent="1"/>
      <protection hidden="1"/>
    </xf>
    <xf numFmtId="0" fontId="11" fillId="25" borderId="51" xfId="39" applyFont="1" applyFill="1" applyBorder="1" applyAlignment="1" applyProtection="1">
      <alignment horizontal="left" vertical="center" indent="1"/>
      <protection hidden="1"/>
    </xf>
    <xf numFmtId="0" fontId="11" fillId="25" borderId="65" xfId="39" applyFont="1" applyFill="1" applyBorder="1" applyAlignment="1" applyProtection="1">
      <alignment horizontal="left" vertical="center" indent="1"/>
      <protection hidden="1"/>
    </xf>
    <xf numFmtId="0" fontId="11" fillId="25" borderId="28" xfId="39" applyFont="1" applyFill="1" applyBorder="1" applyAlignment="1" applyProtection="1">
      <alignment horizontal="left" vertical="center" indent="1"/>
      <protection hidden="1"/>
    </xf>
    <xf numFmtId="0" fontId="11" fillId="25" borderId="66" xfId="39" applyFont="1" applyFill="1" applyBorder="1" applyAlignment="1" applyProtection="1">
      <alignment horizontal="left" vertical="center" indent="1"/>
      <protection hidden="1"/>
    </xf>
    <xf numFmtId="0" fontId="5" fillId="25" borderId="62" xfId="39" applyFont="1" applyFill="1" applyBorder="1" applyAlignment="1" applyProtection="1">
      <alignment horizontal="center" vertical="center" wrapText="1"/>
      <protection hidden="1"/>
    </xf>
    <xf numFmtId="0" fontId="5" fillId="25" borderId="43" xfId="39" applyFont="1" applyFill="1" applyBorder="1" applyAlignment="1" applyProtection="1">
      <alignment horizontal="center" vertical="center" wrapText="1"/>
      <protection hidden="1"/>
    </xf>
    <xf numFmtId="0" fontId="5" fillId="25" borderId="63" xfId="39" applyFont="1" applyFill="1" applyBorder="1" applyAlignment="1" applyProtection="1">
      <alignment horizontal="center" vertical="center" wrapText="1"/>
      <protection hidden="1"/>
    </xf>
    <xf numFmtId="0" fontId="5" fillId="25" borderId="64" xfId="39" applyFont="1" applyFill="1" applyBorder="1" applyAlignment="1" applyProtection="1">
      <alignment horizontal="center" vertical="center" wrapText="1"/>
      <protection hidden="1"/>
    </xf>
    <xf numFmtId="0" fontId="5" fillId="25" borderId="0" xfId="39" applyFont="1" applyFill="1" applyBorder="1" applyAlignment="1" applyProtection="1">
      <alignment horizontal="center" vertical="center" wrapText="1"/>
      <protection hidden="1"/>
    </xf>
    <xf numFmtId="0" fontId="5" fillId="25" borderId="51" xfId="39" applyFont="1" applyFill="1" applyBorder="1" applyAlignment="1" applyProtection="1">
      <alignment horizontal="center" vertical="center" wrapText="1"/>
      <protection hidden="1"/>
    </xf>
    <xf numFmtId="0" fontId="5" fillId="25" borderId="65" xfId="39" applyFont="1" applyFill="1" applyBorder="1" applyAlignment="1" applyProtection="1">
      <alignment horizontal="center" vertical="center" wrapText="1"/>
      <protection hidden="1"/>
    </xf>
    <xf numFmtId="0" fontId="5" fillId="25" borderId="28" xfId="39" applyFont="1" applyFill="1" applyBorder="1" applyAlignment="1" applyProtection="1">
      <alignment horizontal="center" vertical="center" wrapText="1"/>
      <protection hidden="1"/>
    </xf>
    <xf numFmtId="0" fontId="5" fillId="25" borderId="66" xfId="39" applyFont="1" applyFill="1" applyBorder="1" applyAlignment="1" applyProtection="1">
      <alignment horizontal="center" vertical="center" wrapText="1"/>
      <protection hidden="1"/>
    </xf>
    <xf numFmtId="0" fontId="5" fillId="0" borderId="55" xfId="39" applyFont="1" applyBorder="1" applyAlignment="1" applyProtection="1">
      <alignment horizontal="center" vertical="center"/>
      <protection hidden="1"/>
    </xf>
    <xf numFmtId="0" fontId="5" fillId="0" borderId="22" xfId="39" applyFont="1" applyBorder="1" applyAlignment="1" applyProtection="1">
      <alignment horizontal="center" vertical="center"/>
      <protection hidden="1"/>
    </xf>
    <xf numFmtId="0" fontId="5" fillId="0" borderId="56" xfId="39" applyFont="1" applyBorder="1" applyAlignment="1" applyProtection="1">
      <alignment horizontal="center" vertical="center"/>
      <protection hidden="1"/>
    </xf>
    <xf numFmtId="0" fontId="12" fillId="25" borderId="43" xfId="39" applyFont="1" applyFill="1" applyBorder="1" applyAlignment="1" applyProtection="1">
      <alignment horizontal="center" vertical="center" wrapText="1"/>
      <protection hidden="1"/>
    </xf>
    <xf numFmtId="0" fontId="12" fillId="25" borderId="63" xfId="39" applyFont="1" applyFill="1" applyBorder="1" applyAlignment="1" applyProtection="1">
      <alignment horizontal="center" vertical="center" wrapText="1"/>
      <protection hidden="1"/>
    </xf>
    <xf numFmtId="0" fontId="12" fillId="25" borderId="0" xfId="39" applyFont="1" applyFill="1" applyBorder="1" applyAlignment="1" applyProtection="1">
      <alignment horizontal="center" vertical="center" wrapText="1"/>
      <protection hidden="1"/>
    </xf>
    <xf numFmtId="0" fontId="12" fillId="25" borderId="51" xfId="39" applyFont="1" applyFill="1" applyBorder="1" applyAlignment="1" applyProtection="1">
      <alignment horizontal="center" vertical="center" wrapText="1"/>
      <protection hidden="1"/>
    </xf>
    <xf numFmtId="0" fontId="12" fillId="25" borderId="28" xfId="39" applyFont="1" applyFill="1" applyBorder="1" applyAlignment="1" applyProtection="1">
      <alignment horizontal="center" vertical="center" wrapText="1"/>
      <protection hidden="1"/>
    </xf>
    <xf numFmtId="0" fontId="12" fillId="25" borderId="66" xfId="39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72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2" xfId="0" applyNumberFormat="1" applyFont="1" applyFill="1" applyBorder="1" applyAlignment="1" applyProtection="1">
      <alignment horizontal="right" vertical="center" indent="2"/>
      <protection hidden="1"/>
    </xf>
    <xf numFmtId="49" fontId="3" fillId="19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55" fillId="0" borderId="0" xfId="0" applyFont="1" applyFill="1" applyAlignment="1" applyProtection="1">
      <alignment horizontal="left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49" applyNumberFormat="1" applyFont="1" applyFill="1" applyBorder="1" applyAlignment="1" applyProtection="1">
      <alignment horizontal="left" vertical="center" wrapText="1" indent="1"/>
      <protection locked="0"/>
    </xf>
    <xf numFmtId="0" fontId="9" fillId="21" borderId="10" xfId="34" applyFill="1" applyBorder="1" applyAlignment="1" applyProtection="1">
      <alignment horizontal="left" vertical="center" wrapText="1" indent="1"/>
      <protection locked="0"/>
    </xf>
    <xf numFmtId="0" fontId="33" fillId="21" borderId="11" xfId="34" applyFont="1" applyFill="1" applyBorder="1" applyAlignment="1" applyProtection="1">
      <alignment horizontal="left" vertical="center" wrapText="1" indent="1"/>
      <protection locked="0"/>
    </xf>
    <xf numFmtId="0" fontId="33" fillId="21" borderId="12" xfId="34" applyFont="1" applyFill="1" applyBorder="1" applyAlignment="1" applyProtection="1">
      <alignment horizontal="left" vertical="center" wrapText="1" indent="1"/>
      <protection locked="0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166" fontId="3" fillId="19" borderId="16" xfId="0" applyNumberFormat="1" applyFont="1" applyFill="1" applyBorder="1" applyAlignment="1" applyProtection="1">
      <alignment horizontal="left" vertical="center"/>
      <protection locked="0"/>
    </xf>
    <xf numFmtId="166" fontId="3" fillId="19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top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14" fontId="3" fillId="28" borderId="10" xfId="49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1" xfId="49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2" xfId="49" applyNumberFormat="1" applyFont="1" applyFill="1" applyBorder="1" applyAlignment="1" applyProtection="1">
      <alignment horizontal="left" vertical="center" indent="1"/>
      <protection locked="0" hidden="1"/>
    </xf>
    <xf numFmtId="0" fontId="3" fillId="24" borderId="28" xfId="0" applyFont="1" applyFill="1" applyBorder="1" applyAlignment="1" applyProtection="1">
      <alignment horizontal="center" vertical="center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0" fontId="2" fillId="21" borderId="13" xfId="34" applyFont="1" applyFill="1" applyBorder="1" applyAlignment="1" applyProtection="1">
      <alignment horizontal="left" vertical="center" wrapText="1" indent="1"/>
      <protection locked="0"/>
    </xf>
    <xf numFmtId="0" fontId="2" fillId="21" borderId="14" xfId="34" applyFont="1" applyFill="1" applyBorder="1" applyAlignment="1" applyProtection="1">
      <alignment horizontal="left" vertical="center" wrapText="1" indent="1"/>
      <protection locked="0"/>
    </xf>
    <xf numFmtId="0" fontId="2" fillId="21" borderId="15" xfId="34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1" borderId="10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9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166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6" fontId="3" fillId="19" borderId="16" xfId="0" applyNumberFormat="1" applyFont="1" applyFill="1" applyBorder="1" applyAlignment="1" applyProtection="1">
      <alignment horizontal="left" vertical="center" indent="1"/>
      <protection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166" fontId="3" fillId="21" borderId="0" xfId="49" applyNumberFormat="1" applyFont="1" applyFill="1" applyBorder="1" applyAlignment="1" applyProtection="1">
      <alignment vertical="center"/>
      <protection locked="0"/>
    </xf>
    <xf numFmtId="166" fontId="3" fillId="21" borderId="16" xfId="49" applyNumberFormat="1" applyFont="1" applyFill="1" applyBorder="1" applyAlignment="1" applyProtection="1">
      <alignment vertical="center"/>
      <protection locked="0"/>
    </xf>
    <xf numFmtId="49" fontId="3" fillId="21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9" applyNumberFormat="1" applyFont="1" applyFill="1" applyBorder="1" applyAlignment="1" applyProtection="1">
      <alignment horizontal="center" vertical="center"/>
      <protection hidden="1"/>
    </xf>
    <xf numFmtId="14" fontId="5" fillId="0" borderId="11" xfId="39" applyNumberFormat="1" applyFont="1" applyFill="1" applyBorder="1" applyAlignment="1" applyProtection="1">
      <alignment horizontal="center" vertical="center"/>
      <protection hidden="1"/>
    </xf>
    <xf numFmtId="14" fontId="5" fillId="0" borderId="12" xfId="39" applyNumberFormat="1" applyFont="1" applyFill="1" applyBorder="1" applyAlignment="1" applyProtection="1">
      <alignment horizontal="center" vertical="center"/>
      <protection hidden="1"/>
    </xf>
    <xf numFmtId="0" fontId="3" fillId="23" borderId="0" xfId="49" applyFont="1" applyFill="1" applyBorder="1" applyAlignment="1" applyProtection="1">
      <alignment vertical="center"/>
      <protection locked="0"/>
    </xf>
    <xf numFmtId="0" fontId="3" fillId="23" borderId="16" xfId="49" applyFont="1" applyFill="1" applyBorder="1" applyAlignment="1" applyProtection="1">
      <alignment vertical="center"/>
      <protection locked="0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14" fontId="3" fillId="23" borderId="16" xfId="49" applyNumberFormat="1" applyFont="1" applyFill="1" applyBorder="1" applyAlignment="1" applyProtection="1">
      <alignment vertical="center"/>
      <protection locked="0"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49" fontId="3" fillId="21" borderId="67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1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68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46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2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4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69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70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71" xfId="34" applyNumberFormat="1" applyFont="1" applyFill="1" applyBorder="1" applyAlignment="1" applyProtection="1">
      <alignment horizontal="left" vertical="center" indent="1"/>
      <protection locked="0"/>
    </xf>
    <xf numFmtId="1" fontId="5" fillId="0" borderId="10" xfId="58" applyNumberFormat="1" applyFont="1" applyFill="1" applyBorder="1" applyAlignment="1" applyProtection="1">
      <alignment horizontal="center" vertical="center"/>
      <protection hidden="1"/>
    </xf>
    <xf numFmtId="1" fontId="5" fillId="0" borderId="11" xfId="58" applyNumberFormat="1" applyFont="1" applyFill="1" applyBorder="1" applyAlignment="1" applyProtection="1">
      <alignment horizontal="center" vertical="center"/>
      <protection hidden="1"/>
    </xf>
    <xf numFmtId="0" fontId="5" fillId="0" borderId="12" xfId="58" applyFont="1" applyFill="1" applyBorder="1" applyAlignment="1" applyProtection="1">
      <alignment horizontal="center" vertical="center"/>
      <protection hidden="1"/>
    </xf>
    <xf numFmtId="1" fontId="5" fillId="0" borderId="12" xfId="58" applyNumberFormat="1" applyFont="1" applyFill="1" applyBorder="1" applyAlignment="1" applyProtection="1">
      <alignment horizontal="center" vertical="center"/>
      <protection hidden="1"/>
    </xf>
    <xf numFmtId="49" fontId="5" fillId="0" borderId="10" xfId="58" applyNumberFormat="1" applyFont="1" applyFill="1" applyBorder="1" applyAlignment="1" applyProtection="1">
      <alignment horizontal="center" vertical="center"/>
      <protection hidden="1"/>
    </xf>
    <xf numFmtId="49" fontId="5" fillId="0" borderId="11" xfId="58" applyNumberFormat="1" applyFont="1" applyFill="1" applyBorder="1" applyAlignment="1" applyProtection="1">
      <alignment horizontal="center" vertical="center"/>
      <protection hidden="1"/>
    </xf>
    <xf numFmtId="49" fontId="5" fillId="0" borderId="12" xfId="58" applyNumberFormat="1" applyFont="1" applyFill="1" applyBorder="1" applyAlignment="1" applyProtection="1">
      <alignment horizontal="center" vertical="center"/>
      <protection hidden="1"/>
    </xf>
    <xf numFmtId="14" fontId="5" fillId="0" borderId="10" xfId="58" applyNumberFormat="1" applyFont="1" applyFill="1" applyBorder="1" applyAlignment="1" applyProtection="1">
      <alignment horizontal="center" vertical="center"/>
      <protection hidden="1"/>
    </xf>
    <xf numFmtId="0" fontId="1" fillId="0" borderId="11" xfId="58" applyBorder="1" applyAlignment="1">
      <alignment vertical="center"/>
    </xf>
    <xf numFmtId="0" fontId="1" fillId="0" borderId="12" xfId="58" applyBorder="1" applyAlignment="1">
      <alignment vertical="center"/>
    </xf>
    <xf numFmtId="0" fontId="3" fillId="0" borderId="13" xfId="58" applyFont="1" applyFill="1" applyBorder="1" applyAlignment="1" applyProtection="1">
      <alignment horizontal="left" vertical="center" wrapText="1" indent="1"/>
      <protection hidden="1"/>
    </xf>
    <xf numFmtId="0" fontId="3" fillId="0" borderId="14" xfId="58" applyFont="1" applyFill="1" applyBorder="1" applyAlignment="1" applyProtection="1">
      <alignment horizontal="left" vertical="center" wrapText="1" indent="1"/>
      <protection hidden="1"/>
    </xf>
    <xf numFmtId="0" fontId="3" fillId="0" borderId="15" xfId="58" applyFont="1" applyFill="1" applyBorder="1" applyAlignment="1" applyProtection="1">
      <alignment horizontal="left" vertical="center" wrapText="1" indent="1"/>
      <protection hidden="1"/>
    </xf>
    <xf numFmtId="0" fontId="3" fillId="0" borderId="19" xfId="58" applyFont="1" applyFill="1" applyBorder="1" applyAlignment="1" applyProtection="1">
      <alignment horizontal="left" vertical="center" wrapText="1" indent="1"/>
      <protection hidden="1"/>
    </xf>
    <xf numFmtId="0" fontId="3" fillId="0" borderId="0" xfId="58" applyFont="1" applyFill="1" applyBorder="1" applyAlignment="1" applyProtection="1">
      <alignment horizontal="left" vertical="center" wrapText="1" indent="1"/>
      <protection hidden="1"/>
    </xf>
    <xf numFmtId="0" fontId="3" fillId="0" borderId="18" xfId="58" applyFont="1" applyFill="1" applyBorder="1" applyAlignment="1" applyProtection="1">
      <alignment horizontal="left" vertical="center" wrapText="1" indent="1"/>
      <protection hidden="1"/>
    </xf>
    <xf numFmtId="0" fontId="3" fillId="0" borderId="20" xfId="58" applyFont="1" applyFill="1" applyBorder="1" applyAlignment="1" applyProtection="1">
      <alignment horizontal="left" vertical="center" wrapText="1" indent="1"/>
      <protection hidden="1"/>
    </xf>
    <xf numFmtId="0" fontId="3" fillId="0" borderId="16" xfId="58" applyFont="1" applyFill="1" applyBorder="1" applyAlignment="1" applyProtection="1">
      <alignment horizontal="left" vertical="center" wrapText="1" indent="1"/>
      <protection hidden="1"/>
    </xf>
    <xf numFmtId="0" fontId="3" fillId="0" borderId="17" xfId="58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3" borderId="55" xfId="0" applyNumberFormat="1" applyFont="1" applyFill="1" applyBorder="1" applyAlignment="1" applyProtection="1">
      <alignment horizontal="left" vertical="center" indent="1"/>
      <protection locked="0"/>
    </xf>
    <xf numFmtId="49" fontId="4" fillId="23" borderId="56" xfId="0" applyNumberFormat="1" applyFont="1" applyFill="1" applyBorder="1" applyAlignment="1" applyProtection="1">
      <alignment horizontal="left" vertical="center" indent="1"/>
      <protection locked="0"/>
    </xf>
    <xf numFmtId="49" fontId="4" fillId="20" borderId="72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3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4" xfId="0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75" xfId="46" applyFont="1" applyFill="1" applyBorder="1" applyAlignment="1" applyProtection="1">
      <alignment horizontal="left" vertical="center" wrapText="1" indent="1"/>
      <protection hidden="1"/>
    </xf>
    <xf numFmtId="0" fontId="4" fillId="20" borderId="73" xfId="46" applyFont="1" applyFill="1" applyBorder="1" applyAlignment="1" applyProtection="1">
      <alignment horizontal="left" vertical="center" wrapText="1" indent="1"/>
      <protection hidden="1"/>
    </xf>
    <xf numFmtId="0" fontId="4" fillId="20" borderId="76" xfId="46" applyFont="1" applyFill="1" applyBorder="1" applyAlignment="1" applyProtection="1">
      <alignment horizontal="left" vertical="center" wrapText="1" indent="1"/>
      <protection hidden="1"/>
    </xf>
    <xf numFmtId="0" fontId="3" fillId="24" borderId="36" xfId="0" applyNumberFormat="1" applyFont="1" applyFill="1" applyBorder="1" applyAlignment="1" applyProtection="1">
      <alignment horizontal="left" vertical="center"/>
      <protection hidden="1"/>
    </xf>
    <xf numFmtId="0" fontId="3" fillId="24" borderId="77" xfId="0" applyNumberFormat="1" applyFont="1" applyFill="1" applyBorder="1" applyAlignment="1" applyProtection="1">
      <alignment horizontal="left" vertical="center"/>
      <protection hidden="1"/>
    </xf>
    <xf numFmtId="0" fontId="3" fillId="24" borderId="37" xfId="0" applyNumberFormat="1" applyFont="1" applyFill="1" applyBorder="1" applyAlignment="1" applyProtection="1">
      <alignment horizontal="left" vertical="center"/>
      <protection hidden="1"/>
    </xf>
    <xf numFmtId="0" fontId="56" fillId="30" borderId="13" xfId="0" applyFont="1" applyFill="1" applyBorder="1" applyAlignment="1" applyProtection="1">
      <alignment horizontal="left" vertical="center" wrapText="1" indent="1"/>
      <protection hidden="1"/>
    </xf>
    <xf numFmtId="0" fontId="56" fillId="30" borderId="14" xfId="0" applyFont="1" applyFill="1" applyBorder="1" applyAlignment="1" applyProtection="1">
      <alignment horizontal="left" vertical="center" wrapText="1" indent="1"/>
      <protection hidden="1"/>
    </xf>
    <xf numFmtId="0" fontId="56" fillId="30" borderId="15" xfId="0" applyFont="1" applyFill="1" applyBorder="1" applyAlignment="1" applyProtection="1">
      <alignment horizontal="left" vertical="center" wrapText="1" indent="1"/>
      <protection hidden="1"/>
    </xf>
    <xf numFmtId="0" fontId="56" fillId="30" borderId="19" xfId="0" applyFont="1" applyFill="1" applyBorder="1" applyAlignment="1" applyProtection="1">
      <alignment horizontal="left" vertical="center" wrapText="1" indent="1"/>
      <protection hidden="1"/>
    </xf>
    <xf numFmtId="0" fontId="56" fillId="30" borderId="0" xfId="0" applyFont="1" applyFill="1" applyBorder="1" applyAlignment="1" applyProtection="1">
      <alignment horizontal="left" vertical="center" wrapText="1" indent="1"/>
      <protection hidden="1"/>
    </xf>
    <xf numFmtId="0" fontId="56" fillId="30" borderId="18" xfId="0" applyFont="1" applyFill="1" applyBorder="1" applyAlignment="1" applyProtection="1">
      <alignment horizontal="left" vertical="center" wrapText="1" indent="1"/>
      <protection hidden="1"/>
    </xf>
    <xf numFmtId="0" fontId="56" fillId="30" borderId="20" xfId="0" applyFont="1" applyFill="1" applyBorder="1" applyAlignment="1" applyProtection="1">
      <alignment horizontal="left" vertical="center" wrapText="1" indent="1"/>
      <protection hidden="1"/>
    </xf>
    <xf numFmtId="0" fontId="56" fillId="30" borderId="16" xfId="0" applyFont="1" applyFill="1" applyBorder="1" applyAlignment="1" applyProtection="1">
      <alignment horizontal="left" vertical="center" wrapText="1" indent="1"/>
      <protection hidden="1"/>
    </xf>
    <xf numFmtId="0" fontId="56" fillId="30" borderId="17" xfId="0" applyFont="1" applyFill="1" applyBorder="1" applyAlignment="1" applyProtection="1">
      <alignment horizontal="left" vertical="center" wrapText="1" indent="1"/>
      <protection hidden="1"/>
    </xf>
    <xf numFmtId="14" fontId="4" fillId="20" borderId="52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54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78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2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4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78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2" xfId="39" applyFont="1" applyFill="1" applyBorder="1" applyAlignment="1" applyProtection="1">
      <alignment horizontal="center" vertical="center" wrapText="1"/>
      <protection hidden="1"/>
    </xf>
    <xf numFmtId="0" fontId="4" fillId="20" borderId="54" xfId="39" applyFont="1" applyFill="1" applyBorder="1" applyAlignment="1" applyProtection="1">
      <alignment horizontal="center" vertical="center" wrapText="1"/>
      <protection hidden="1"/>
    </xf>
    <xf numFmtId="0" fontId="4" fillId="20" borderId="78" xfId="39" applyFont="1" applyFill="1" applyBorder="1" applyAlignment="1" applyProtection="1">
      <alignment horizontal="center" vertical="center" wrapText="1"/>
      <protection hidden="1"/>
    </xf>
  </cellXfs>
  <cellStyles count="5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34" builtinId="8"/>
    <cellStyle name="Neutral" xfId="35" builtinId="28" customBuiltin="1"/>
    <cellStyle name="Notiz" xfId="36" builtinId="10" customBuiltin="1"/>
    <cellStyle name="Notiz 2" xfId="37"/>
    <cellStyle name="Schlecht" xfId="38" builtinId="27" customBuiltin="1"/>
    <cellStyle name="Standard" xfId="0" builtinId="0"/>
    <cellStyle name="Standard 2" xfId="39"/>
    <cellStyle name="Standard 2 2" xfId="40"/>
    <cellStyle name="Standard 2 2 2" xfId="41"/>
    <cellStyle name="Standard 2 3" xfId="58"/>
    <cellStyle name="Standard 3" xfId="42"/>
    <cellStyle name="Standard 4" xfId="43"/>
    <cellStyle name="Standard_Anlage Mittelabruf - Weiterbildung" xfId="44"/>
    <cellStyle name="Standard_Antrag Thüringen Jahr" xfId="45"/>
    <cellStyle name="Standard_Antrag Weiterbildung 2" xfId="46"/>
    <cellStyle name="Standard_KMU-Bewertung 2" xfId="47"/>
    <cellStyle name="Standard_Überarbeitete Abschnitte 03_09 2" xfId="48"/>
    <cellStyle name="Standard_Überarbeitete Abschnitte 11_10 2" xfId="49"/>
    <cellStyle name="Überschrift" xfId="50" builtinId="15" customBuiltin="1"/>
    <cellStyle name="Überschrift 1" xfId="51" builtinId="16" customBuiltin="1"/>
    <cellStyle name="Überschrift 2" xfId="52" builtinId="17" customBuiltin="1"/>
    <cellStyle name="Überschrift 3" xfId="53" builtinId="18" customBuiltin="1"/>
    <cellStyle name="Überschrift 4" xfId="54" builtinId="19" customBuiltin="1"/>
    <cellStyle name="Verknüpfte Zelle" xfId="55" builtinId="24" customBuiltin="1"/>
    <cellStyle name="Warnender Text" xfId="56" builtinId="11" customBuiltin="1"/>
    <cellStyle name="Zelle überprüfen" xfId="57" builtinId="23" customBuiltin="1"/>
  </cellStyles>
  <dxfs count="107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74619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0</xdr:rowOff>
    </xdr:from>
    <xdr:to>
      <xdr:col>19</xdr:col>
      <xdr:colOff>0</xdr:colOff>
      <xdr:row>3</xdr:row>
      <xdr:rowOff>114300</xdr:rowOff>
    </xdr:to>
    <xdr:pic>
      <xdr:nvPicPr>
        <xdr:cNvPr id="209013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2385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0</xdr:rowOff>
    </xdr:from>
    <xdr:to>
      <xdr:col>19</xdr:col>
      <xdr:colOff>0</xdr:colOff>
      <xdr:row>3</xdr:row>
      <xdr:rowOff>0</xdr:rowOff>
    </xdr:to>
    <xdr:pic>
      <xdr:nvPicPr>
        <xdr:cNvPr id="20419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5" r="3107" b="12196"/>
        <a:stretch>
          <a:fillRect/>
        </a:stretch>
      </xdr:blipFill>
      <xdr:spPr bwMode="auto">
        <a:xfrm>
          <a:off x="2962275" y="0"/>
          <a:ext cx="3267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57150</xdr:rowOff>
        </xdr:from>
        <xdr:to>
          <xdr:col>16</xdr:col>
          <xdr:colOff>323850</xdr:colOff>
          <xdr:row>8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152400</xdr:rowOff>
        </xdr:from>
        <xdr:to>
          <xdr:col>16</xdr:col>
          <xdr:colOff>323850</xdr:colOff>
          <xdr:row>10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257175</xdr:colOff>
      <xdr:row>62</xdr:row>
      <xdr:rowOff>28575</xdr:rowOff>
    </xdr:from>
    <xdr:to>
      <xdr:col>19</xdr:col>
      <xdr:colOff>0</xdr:colOff>
      <xdr:row>67</xdr:row>
      <xdr:rowOff>0</xdr:rowOff>
    </xdr:to>
    <xdr:pic>
      <xdr:nvPicPr>
        <xdr:cNvPr id="204192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43275" y="969645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304800</xdr:colOff>
          <xdr:row>34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304800</xdr:colOff>
          <xdr:row>34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323850</xdr:colOff>
          <xdr:row>15</xdr:row>
          <xdr:rowOff>0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323850</xdr:colOff>
          <xdr:row>17</xdr:row>
          <xdr:rowOff>0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9583" name="Check Box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2</xdr:rowOff>
    </xdr:from>
    <xdr:to>
      <xdr:col>19</xdr:col>
      <xdr:colOff>0</xdr:colOff>
      <xdr:row>72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715002"/>
          <a:ext cx="6229350" cy="41147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40</xdr:row>
      <xdr:rowOff>89513</xdr:rowOff>
    </xdr:from>
    <xdr:ext cx="9079200" cy="616103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495425" y="1042013"/>
          <a:ext cx="9079200" cy="61610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108000" tIns="108000" rIns="108000" bIns="108000" anchor="ctr" upright="1">
          <a:spAutoFit/>
        </a:bodyPr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Bearbeitungshinweis!</a:t>
          </a:r>
          <a:endParaRPr lang="de-DE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übertragen Sie hierfür den (errechneten) Stellenanteil aus der Belegliste "Personalausgaben" dieses Nachweises in das Feld »Stellenanteil« des jeweiligen Monats.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Berechnung der Sonderzahlung sind alle berechneten Stellenanteile, d. h. für </a:t>
          </a:r>
          <a:r>
            <a:rPr lang="de-DE" sz="900" b="0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alle</a:t>
          </a: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Monate einzutragen.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8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266" customWidth="1"/>
    <col min="2" max="2" width="15.7109375" style="267" customWidth="1"/>
    <col min="3" max="3" width="78.7109375" style="266" customWidth="1"/>
    <col min="4" max="16384" width="11.42578125" style="266"/>
  </cols>
  <sheetData>
    <row r="1" spans="1:3" ht="15" customHeight="1" x14ac:dyDescent="0.2">
      <c r="B1" s="266"/>
    </row>
    <row r="2" spans="1:3" ht="15" customHeight="1" x14ac:dyDescent="0.2">
      <c r="A2" s="530" t="s">
        <v>101</v>
      </c>
      <c r="B2" s="530"/>
      <c r="C2" s="530"/>
    </row>
    <row r="3" spans="1:3" ht="15" customHeight="1" x14ac:dyDescent="0.2">
      <c r="A3" s="530"/>
      <c r="B3" s="530"/>
      <c r="C3" s="530"/>
    </row>
    <row r="4" spans="1:3" ht="15" customHeight="1" thickBot="1" x14ac:dyDescent="0.25">
      <c r="A4" s="531"/>
      <c r="B4" s="531"/>
      <c r="C4" s="531"/>
    </row>
    <row r="5" spans="1:3" ht="15" customHeight="1" thickTop="1" x14ac:dyDescent="0.2">
      <c r="A5" s="532" t="s">
        <v>179</v>
      </c>
      <c r="B5" s="532"/>
      <c r="C5" s="532"/>
    </row>
    <row r="6" spans="1:3" ht="15" customHeight="1" x14ac:dyDescent="0.2">
      <c r="A6" s="533"/>
      <c r="B6" s="533"/>
      <c r="C6" s="533"/>
    </row>
    <row r="7" spans="1:3" ht="15" customHeight="1" x14ac:dyDescent="0.2"/>
    <row r="8" spans="1:3" s="268" customFormat="1" ht="18" customHeight="1" x14ac:dyDescent="0.2">
      <c r="A8" s="269" t="s">
        <v>102</v>
      </c>
      <c r="B8" s="269" t="s">
        <v>103</v>
      </c>
      <c r="C8" s="270" t="s">
        <v>104</v>
      </c>
    </row>
    <row r="9" spans="1:3" s="268" customFormat="1" ht="24" customHeight="1" x14ac:dyDescent="0.2">
      <c r="A9" s="271" t="s">
        <v>105</v>
      </c>
      <c r="B9" s="272">
        <v>42485</v>
      </c>
      <c r="C9" s="273" t="s">
        <v>106</v>
      </c>
    </row>
    <row r="10" spans="1:3" ht="24" customHeight="1" x14ac:dyDescent="0.2">
      <c r="A10" s="271" t="s">
        <v>219</v>
      </c>
      <c r="B10" s="272">
        <v>42741</v>
      </c>
      <c r="C10" s="273" t="s">
        <v>223</v>
      </c>
    </row>
    <row r="11" spans="1:3" ht="24" customHeight="1" x14ac:dyDescent="0.2">
      <c r="A11" s="271" t="s">
        <v>224</v>
      </c>
      <c r="B11" s="272">
        <v>42997</v>
      </c>
      <c r="C11" s="273" t="s">
        <v>225</v>
      </c>
    </row>
    <row r="12" spans="1:3" ht="48" customHeight="1" x14ac:dyDescent="0.2">
      <c r="A12" s="271" t="s">
        <v>226</v>
      </c>
      <c r="B12" s="511">
        <v>43123</v>
      </c>
      <c r="C12" s="512" t="s">
        <v>227</v>
      </c>
    </row>
    <row r="13" spans="1:3" ht="36" customHeight="1" x14ac:dyDescent="0.2">
      <c r="A13" s="271" t="s">
        <v>234</v>
      </c>
      <c r="B13" s="272">
        <v>43697</v>
      </c>
      <c r="C13" s="273" t="s">
        <v>235</v>
      </c>
    </row>
    <row r="14" spans="1:3" ht="24" customHeight="1" x14ac:dyDescent="0.2">
      <c r="A14" s="271" t="s">
        <v>239</v>
      </c>
      <c r="B14" s="272">
        <v>44462</v>
      </c>
      <c r="C14" s="273" t="s">
        <v>240</v>
      </c>
    </row>
    <row r="15" spans="1:3" ht="24" customHeight="1" x14ac:dyDescent="0.2">
      <c r="A15" s="271"/>
      <c r="B15" s="272"/>
      <c r="C15" s="273"/>
    </row>
    <row r="16" spans="1:3" ht="24" customHeight="1" x14ac:dyDescent="0.2">
      <c r="A16" s="271"/>
      <c r="B16" s="272"/>
      <c r="C16" s="273"/>
    </row>
    <row r="17" spans="1:3" ht="24" customHeight="1" x14ac:dyDescent="0.2">
      <c r="A17" s="271"/>
      <c r="B17" s="272"/>
      <c r="C17" s="273"/>
    </row>
    <row r="18" spans="1:3" ht="24" customHeight="1" x14ac:dyDescent="0.2">
      <c r="A18" s="271"/>
      <c r="B18" s="272"/>
      <c r="C18" s="273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3" tint="0.59999389629810485"/>
    <pageSetUpPr fitToPage="1"/>
  </sheetPr>
  <dimension ref="A1:X439"/>
  <sheetViews>
    <sheetView showGridLines="0" topLeftCell="B36" zoomScaleNormal="100" zoomScaleSheetLayoutView="100" workbookViewId="0">
      <selection activeCell="D50" sqref="D50:E50"/>
    </sheetView>
  </sheetViews>
  <sheetFormatPr baseColWidth="10" defaultRowHeight="12" x14ac:dyDescent="0.2"/>
  <cols>
    <col min="1" max="1" width="5.7109375" style="171" hidden="1" customWidth="1"/>
    <col min="2" max="2" width="5.7109375" style="171" customWidth="1"/>
    <col min="3" max="3" width="16.7109375" style="171" customWidth="1"/>
    <col min="4" max="5" width="10.7109375" style="171" customWidth="1"/>
    <col min="6" max="6" width="1.7109375" style="171" customWidth="1"/>
    <col min="7" max="7" width="12.7109375" style="171" customWidth="1"/>
    <col min="8" max="8" width="35.7109375" style="171" customWidth="1"/>
    <col min="9" max="9" width="5.7109375" style="171" customWidth="1"/>
    <col min="10" max="21" width="10.7109375" style="171" customWidth="1"/>
    <col min="22" max="22" width="12.7109375" style="171" customWidth="1"/>
    <col min="23" max="23" width="5.7109375" style="395" hidden="1" customWidth="1"/>
    <col min="24" max="24" width="11.42578125" style="54"/>
    <col min="25" max="16384" width="11.42578125" style="171"/>
  </cols>
  <sheetData>
    <row r="1" spans="1:23" ht="12" hidden="1" customHeight="1" x14ac:dyDescent="0.2">
      <c r="A1" s="250"/>
      <c r="B1" s="386" t="s">
        <v>75</v>
      </c>
      <c r="C1" s="386"/>
      <c r="D1" s="386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394"/>
    </row>
    <row r="2" spans="1:23" ht="12" hidden="1" customHeight="1" x14ac:dyDescent="0.2">
      <c r="A2" s="250"/>
      <c r="B2" s="386" t="s">
        <v>76</v>
      </c>
      <c r="C2" s="386"/>
      <c r="D2" s="386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394"/>
    </row>
    <row r="3" spans="1:23" ht="12" hidden="1" customHeight="1" x14ac:dyDescent="0.2">
      <c r="A3" s="250"/>
      <c r="B3" s="386" t="s">
        <v>77</v>
      </c>
      <c r="C3" s="386"/>
      <c r="D3" s="386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394"/>
    </row>
    <row r="4" spans="1:23" ht="12" hidden="1" customHeight="1" x14ac:dyDescent="0.2">
      <c r="A4" s="250"/>
      <c r="B4" s="389" t="s">
        <v>143</v>
      </c>
      <c r="C4" s="386"/>
      <c r="D4" s="386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394"/>
    </row>
    <row r="5" spans="1:23" ht="12" hidden="1" customHeight="1" x14ac:dyDescent="0.2">
      <c r="A5" s="250"/>
      <c r="B5" s="392" t="str">
        <f>"$B$36:$V$"&amp;LOOKUP(2,1/(W1:W408&lt;&gt;0),ROW(W:W))</f>
        <v>$B$36:$V$48</v>
      </c>
      <c r="C5" s="402"/>
      <c r="D5" s="402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6"/>
      <c r="V5" s="236"/>
      <c r="W5" s="394"/>
    </row>
    <row r="6" spans="1:23" ht="12" hidden="1" customHeight="1" x14ac:dyDescent="0.2">
      <c r="A6" s="250"/>
      <c r="B6" s="709"/>
      <c r="C6" s="418">
        <v>1</v>
      </c>
      <c r="D6" s="474">
        <f>'Belegliste 1.'!D32</f>
        <v>0</v>
      </c>
      <c r="E6" s="235">
        <v>32</v>
      </c>
      <c r="F6" s="235"/>
      <c r="G6" s="235" t="str">
        <f t="shared" ref="G6:G34" si="0">CONCATENATE("='Belegliste 1.'!D",E6)</f>
        <v>='Belegliste 1.'!D32</v>
      </c>
      <c r="H6" s="419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6"/>
      <c r="V6" s="236"/>
      <c r="W6" s="394"/>
    </row>
    <row r="7" spans="1:23" ht="12" hidden="1" customHeight="1" x14ac:dyDescent="0.2">
      <c r="A7" s="250"/>
      <c r="B7" s="710"/>
      <c r="C7" s="418">
        <v>2</v>
      </c>
      <c r="D7" s="474">
        <f>'Belegliste 1.'!D50</f>
        <v>0</v>
      </c>
      <c r="E7" s="235">
        <v>50</v>
      </c>
      <c r="F7" s="235"/>
      <c r="G7" s="235" t="str">
        <f t="shared" si="0"/>
        <v>='Belegliste 1.'!D50</v>
      </c>
      <c r="H7" s="419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6"/>
      <c r="V7" s="236"/>
      <c r="W7" s="394"/>
    </row>
    <row r="8" spans="1:23" ht="12" hidden="1" customHeight="1" x14ac:dyDescent="0.2">
      <c r="A8" s="250"/>
      <c r="B8" s="710"/>
      <c r="C8" s="418">
        <v>3</v>
      </c>
      <c r="D8" s="474">
        <f>'Belegliste 1.'!D68</f>
        <v>0</v>
      </c>
      <c r="E8" s="235">
        <v>68</v>
      </c>
      <c r="F8" s="235"/>
      <c r="G8" s="235" t="str">
        <f t="shared" si="0"/>
        <v>='Belegliste 1.'!D68</v>
      </c>
      <c r="H8" s="419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  <c r="V8" s="236"/>
      <c r="W8" s="394"/>
    </row>
    <row r="9" spans="1:23" ht="12" hidden="1" customHeight="1" x14ac:dyDescent="0.2">
      <c r="A9" s="250"/>
      <c r="B9" s="710"/>
      <c r="C9" s="418">
        <v>4</v>
      </c>
      <c r="D9" s="474">
        <f>'Belegliste 1.'!D86</f>
        <v>0</v>
      </c>
      <c r="E9" s="235">
        <v>86</v>
      </c>
      <c r="F9" s="235"/>
      <c r="G9" s="235" t="str">
        <f t="shared" si="0"/>
        <v>='Belegliste 1.'!D86</v>
      </c>
      <c r="H9" s="419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6"/>
      <c r="V9" s="236"/>
      <c r="W9" s="394"/>
    </row>
    <row r="10" spans="1:23" ht="12" hidden="1" customHeight="1" x14ac:dyDescent="0.2">
      <c r="A10" s="250"/>
      <c r="B10" s="710"/>
      <c r="C10" s="418">
        <v>5</v>
      </c>
      <c r="D10" s="474">
        <f>'Belegliste 1.'!D104</f>
        <v>0</v>
      </c>
      <c r="E10" s="235">
        <v>104</v>
      </c>
      <c r="F10" s="235"/>
      <c r="G10" s="235" t="str">
        <f t="shared" si="0"/>
        <v>='Belegliste 1.'!D104</v>
      </c>
      <c r="H10" s="419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6"/>
      <c r="V10" s="236"/>
      <c r="W10" s="394"/>
    </row>
    <row r="11" spans="1:23" ht="12" hidden="1" customHeight="1" x14ac:dyDescent="0.2">
      <c r="A11" s="250"/>
      <c r="B11" s="710"/>
      <c r="C11" s="418">
        <v>6</v>
      </c>
      <c r="D11" s="474">
        <f>'Belegliste 1.'!D122</f>
        <v>0</v>
      </c>
      <c r="E11" s="235">
        <v>122</v>
      </c>
      <c r="F11" s="235"/>
      <c r="G11" s="235" t="str">
        <f t="shared" si="0"/>
        <v>='Belegliste 1.'!D122</v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  <c r="V11" s="236"/>
      <c r="W11" s="394"/>
    </row>
    <row r="12" spans="1:23" ht="12" hidden="1" customHeight="1" x14ac:dyDescent="0.2">
      <c r="A12" s="250"/>
      <c r="B12" s="710"/>
      <c r="C12" s="418">
        <v>7</v>
      </c>
      <c r="D12" s="474">
        <f>'Belegliste 1.'!D140</f>
        <v>0</v>
      </c>
      <c r="E12" s="235">
        <v>140</v>
      </c>
      <c r="F12" s="235"/>
      <c r="G12" s="235" t="str">
        <f t="shared" si="0"/>
        <v>='Belegliste 1.'!D140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236"/>
      <c r="W12" s="394"/>
    </row>
    <row r="13" spans="1:23" ht="12" hidden="1" customHeight="1" x14ac:dyDescent="0.2">
      <c r="A13" s="250"/>
      <c r="B13" s="710"/>
      <c r="C13" s="418">
        <v>8</v>
      </c>
      <c r="D13" s="474">
        <f>'Belegliste 1.'!D158</f>
        <v>0</v>
      </c>
      <c r="E13" s="235">
        <v>158</v>
      </c>
      <c r="F13" s="235"/>
      <c r="G13" s="235" t="str">
        <f t="shared" si="0"/>
        <v>='Belegliste 1.'!D158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236"/>
      <c r="W13" s="394"/>
    </row>
    <row r="14" spans="1:23" ht="12" hidden="1" customHeight="1" x14ac:dyDescent="0.2">
      <c r="A14" s="250"/>
      <c r="B14" s="710"/>
      <c r="C14" s="418">
        <v>9</v>
      </c>
      <c r="D14" s="474">
        <f>'Belegliste 1.'!D176</f>
        <v>0</v>
      </c>
      <c r="E14" s="235">
        <v>176</v>
      </c>
      <c r="F14" s="235"/>
      <c r="G14" s="235" t="str">
        <f t="shared" si="0"/>
        <v>='Belegliste 1.'!D176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6"/>
      <c r="V14" s="236"/>
      <c r="W14" s="394"/>
    </row>
    <row r="15" spans="1:23" ht="12" hidden="1" customHeight="1" x14ac:dyDescent="0.2">
      <c r="A15" s="250"/>
      <c r="B15" s="710"/>
      <c r="C15" s="418">
        <v>10</v>
      </c>
      <c r="D15" s="474">
        <f>'Belegliste 1.'!D194</f>
        <v>0</v>
      </c>
      <c r="E15" s="235">
        <v>194</v>
      </c>
      <c r="F15" s="235"/>
      <c r="G15" s="235" t="str">
        <f t="shared" si="0"/>
        <v>='Belegliste 1.'!D194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236"/>
      <c r="W15" s="394"/>
    </row>
    <row r="16" spans="1:23" ht="12" hidden="1" customHeight="1" x14ac:dyDescent="0.2">
      <c r="A16" s="250"/>
      <c r="B16" s="710"/>
      <c r="C16" s="418">
        <v>11</v>
      </c>
      <c r="D16" s="474">
        <f>'Belegliste 1.'!D212</f>
        <v>0</v>
      </c>
      <c r="E16" s="235">
        <v>212</v>
      </c>
      <c r="F16" s="235"/>
      <c r="G16" s="235" t="str">
        <f t="shared" si="0"/>
        <v>='Belegliste 1.'!D212</v>
      </c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36"/>
      <c r="W16" s="394"/>
    </row>
    <row r="17" spans="1:23" ht="12" hidden="1" customHeight="1" x14ac:dyDescent="0.2">
      <c r="A17" s="250"/>
      <c r="B17" s="710"/>
      <c r="C17" s="418">
        <v>12</v>
      </c>
      <c r="D17" s="474">
        <f>'Belegliste 1.'!D230</f>
        <v>0</v>
      </c>
      <c r="E17" s="235">
        <v>230</v>
      </c>
      <c r="F17" s="235"/>
      <c r="G17" s="235" t="str">
        <f t="shared" si="0"/>
        <v>='Belegliste 1.'!D230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236"/>
      <c r="W17" s="394"/>
    </row>
    <row r="18" spans="1:23" ht="12" hidden="1" customHeight="1" x14ac:dyDescent="0.2">
      <c r="A18" s="250"/>
      <c r="B18" s="710"/>
      <c r="C18" s="418">
        <v>13</v>
      </c>
      <c r="D18" s="474">
        <f>'Belegliste 1.'!D248</f>
        <v>0</v>
      </c>
      <c r="E18" s="235">
        <v>248</v>
      </c>
      <c r="F18" s="235"/>
      <c r="G18" s="235" t="str">
        <f t="shared" si="0"/>
        <v>='Belegliste 1.'!D248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236"/>
      <c r="W18" s="394"/>
    </row>
    <row r="19" spans="1:23" ht="12" hidden="1" customHeight="1" x14ac:dyDescent="0.2">
      <c r="A19" s="250"/>
      <c r="B19" s="710"/>
      <c r="C19" s="418">
        <v>14</v>
      </c>
      <c r="D19" s="474">
        <f>'Belegliste 1.'!D266</f>
        <v>0</v>
      </c>
      <c r="E19" s="235">
        <v>266</v>
      </c>
      <c r="F19" s="235"/>
      <c r="G19" s="235" t="str">
        <f t="shared" si="0"/>
        <v>='Belegliste 1.'!D266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236"/>
      <c r="W19" s="394"/>
    </row>
    <row r="20" spans="1:23" ht="12" hidden="1" customHeight="1" x14ac:dyDescent="0.2">
      <c r="A20" s="250"/>
      <c r="B20" s="710"/>
      <c r="C20" s="418">
        <v>15</v>
      </c>
      <c r="D20" s="474">
        <f>'Belegliste 1.'!D284</f>
        <v>0</v>
      </c>
      <c r="E20" s="235">
        <v>284</v>
      </c>
      <c r="F20" s="235"/>
      <c r="G20" s="235" t="str">
        <f t="shared" si="0"/>
        <v>='Belegliste 1.'!D284</v>
      </c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36"/>
      <c r="W20" s="394"/>
    </row>
    <row r="21" spans="1:23" ht="12" hidden="1" customHeight="1" x14ac:dyDescent="0.2">
      <c r="A21" s="250"/>
      <c r="B21" s="710"/>
      <c r="C21" s="418">
        <v>16</v>
      </c>
      <c r="D21" s="474">
        <f>'Belegliste 1.'!D302</f>
        <v>0</v>
      </c>
      <c r="E21" s="235">
        <v>302</v>
      </c>
      <c r="F21" s="235"/>
      <c r="G21" s="235" t="str">
        <f t="shared" si="0"/>
        <v>='Belegliste 1.'!D302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6"/>
      <c r="V21" s="236"/>
      <c r="W21" s="394"/>
    </row>
    <row r="22" spans="1:23" ht="12" hidden="1" customHeight="1" x14ac:dyDescent="0.2">
      <c r="A22" s="250"/>
      <c r="B22" s="710"/>
      <c r="C22" s="418">
        <v>17</v>
      </c>
      <c r="D22" s="474">
        <f>'Belegliste 1.'!D320</f>
        <v>0</v>
      </c>
      <c r="E22" s="235">
        <v>320</v>
      </c>
      <c r="F22" s="235"/>
      <c r="G22" s="235" t="str">
        <f t="shared" si="0"/>
        <v>='Belegliste 1.'!D320</v>
      </c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  <c r="V22" s="236"/>
      <c r="W22" s="394"/>
    </row>
    <row r="23" spans="1:23" ht="12" hidden="1" customHeight="1" x14ac:dyDescent="0.2">
      <c r="A23" s="250"/>
      <c r="B23" s="710"/>
      <c r="C23" s="418">
        <v>18</v>
      </c>
      <c r="D23" s="474">
        <f>'Belegliste 1.'!D338</f>
        <v>0</v>
      </c>
      <c r="E23" s="235">
        <v>338</v>
      </c>
      <c r="F23" s="235"/>
      <c r="G23" s="235" t="str">
        <f t="shared" si="0"/>
        <v>='Belegliste 1.'!D338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236"/>
      <c r="W23" s="394"/>
    </row>
    <row r="24" spans="1:23" ht="12" hidden="1" customHeight="1" x14ac:dyDescent="0.2">
      <c r="A24" s="250"/>
      <c r="B24" s="710"/>
      <c r="C24" s="418">
        <v>19</v>
      </c>
      <c r="D24" s="474">
        <f>'Belegliste 1.'!D356</f>
        <v>0</v>
      </c>
      <c r="E24" s="235">
        <v>356</v>
      </c>
      <c r="F24" s="235"/>
      <c r="G24" s="235" t="str">
        <f t="shared" si="0"/>
        <v>='Belegliste 1.'!D356</v>
      </c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6"/>
      <c r="V24" s="236"/>
      <c r="W24" s="394"/>
    </row>
    <row r="25" spans="1:23" ht="12" hidden="1" customHeight="1" x14ac:dyDescent="0.2">
      <c r="A25" s="250"/>
      <c r="B25" s="710"/>
      <c r="C25" s="418">
        <v>20</v>
      </c>
      <c r="D25" s="474">
        <f>'Belegliste 1.'!D374</f>
        <v>0</v>
      </c>
      <c r="E25" s="235">
        <v>374</v>
      </c>
      <c r="F25" s="235"/>
      <c r="G25" s="235" t="str">
        <f t="shared" si="0"/>
        <v>='Belegliste 1.'!D374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6"/>
      <c r="V25" s="236"/>
      <c r="W25" s="394"/>
    </row>
    <row r="26" spans="1:23" ht="12" hidden="1" customHeight="1" x14ac:dyDescent="0.2">
      <c r="A26" s="250"/>
      <c r="B26" s="710"/>
      <c r="C26" s="418">
        <v>21</v>
      </c>
      <c r="D26" s="474">
        <f>'Belegliste 1.'!D392</f>
        <v>0</v>
      </c>
      <c r="E26" s="235">
        <v>392</v>
      </c>
      <c r="F26" s="235"/>
      <c r="G26" s="235" t="str">
        <f t="shared" si="0"/>
        <v>='Belegliste 1.'!D392</v>
      </c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6"/>
      <c r="V26" s="236"/>
      <c r="W26" s="394"/>
    </row>
    <row r="27" spans="1:23" ht="12" hidden="1" customHeight="1" x14ac:dyDescent="0.2">
      <c r="A27" s="250"/>
      <c r="B27" s="710"/>
      <c r="C27" s="418">
        <v>22</v>
      </c>
      <c r="D27" s="474">
        <f>'Belegliste 1.'!D410</f>
        <v>0</v>
      </c>
      <c r="E27" s="235">
        <v>410</v>
      </c>
      <c r="F27" s="235"/>
      <c r="G27" s="235" t="str">
        <f t="shared" si="0"/>
        <v>='Belegliste 1.'!D410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6"/>
      <c r="V27" s="236"/>
      <c r="W27" s="394"/>
    </row>
    <row r="28" spans="1:23" ht="12" hidden="1" customHeight="1" x14ac:dyDescent="0.2">
      <c r="A28" s="250"/>
      <c r="B28" s="710"/>
      <c r="C28" s="418">
        <v>23</v>
      </c>
      <c r="D28" s="474">
        <f>'Belegliste 1.'!D428</f>
        <v>0</v>
      </c>
      <c r="E28" s="235">
        <v>428</v>
      </c>
      <c r="F28" s="235"/>
      <c r="G28" s="235" t="str">
        <f t="shared" si="0"/>
        <v>='Belegliste 1.'!D428</v>
      </c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  <c r="V28" s="236"/>
      <c r="W28" s="394"/>
    </row>
    <row r="29" spans="1:23" ht="12" hidden="1" customHeight="1" x14ac:dyDescent="0.2">
      <c r="A29" s="250"/>
      <c r="B29" s="710"/>
      <c r="C29" s="418">
        <v>24</v>
      </c>
      <c r="D29" s="474">
        <f>'Belegliste 1.'!D446</f>
        <v>0</v>
      </c>
      <c r="E29" s="235">
        <v>446</v>
      </c>
      <c r="F29" s="235"/>
      <c r="G29" s="235" t="str">
        <f t="shared" si="0"/>
        <v>='Belegliste 1.'!D446</v>
      </c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236"/>
      <c r="W29" s="394"/>
    </row>
    <row r="30" spans="1:23" ht="12" hidden="1" customHeight="1" x14ac:dyDescent="0.2">
      <c r="A30" s="250"/>
      <c r="B30" s="710"/>
      <c r="C30" s="418">
        <v>25</v>
      </c>
      <c r="D30" s="474">
        <f>'Belegliste 1.'!D464</f>
        <v>0</v>
      </c>
      <c r="E30" s="235">
        <v>464</v>
      </c>
      <c r="F30" s="235"/>
      <c r="G30" s="235" t="str">
        <f t="shared" si="0"/>
        <v>='Belegliste 1.'!D464</v>
      </c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6"/>
      <c r="V30" s="236"/>
      <c r="W30" s="394"/>
    </row>
    <row r="31" spans="1:23" ht="12" hidden="1" customHeight="1" x14ac:dyDescent="0.2">
      <c r="A31" s="250"/>
      <c r="B31" s="710"/>
      <c r="C31" s="418">
        <v>26</v>
      </c>
      <c r="D31" s="474">
        <f>'Belegliste 1.'!D482</f>
        <v>0</v>
      </c>
      <c r="E31" s="235">
        <v>482</v>
      </c>
      <c r="F31" s="235"/>
      <c r="G31" s="235" t="str">
        <f t="shared" si="0"/>
        <v>='Belegliste 1.'!D482</v>
      </c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236"/>
      <c r="W31" s="394"/>
    </row>
    <row r="32" spans="1:23" ht="12" hidden="1" customHeight="1" x14ac:dyDescent="0.2">
      <c r="A32" s="250"/>
      <c r="B32" s="710"/>
      <c r="C32" s="418">
        <v>27</v>
      </c>
      <c r="D32" s="474">
        <f>'Belegliste 1.'!D500</f>
        <v>0</v>
      </c>
      <c r="E32" s="235">
        <v>500</v>
      </c>
      <c r="F32" s="235"/>
      <c r="G32" s="235" t="str">
        <f t="shared" si="0"/>
        <v>='Belegliste 1.'!D500</v>
      </c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V32" s="236"/>
      <c r="W32" s="394"/>
    </row>
    <row r="33" spans="1:24" ht="12" hidden="1" customHeight="1" x14ac:dyDescent="0.2">
      <c r="A33" s="250"/>
      <c r="B33" s="710"/>
      <c r="C33" s="418">
        <v>28</v>
      </c>
      <c r="D33" s="474">
        <f>'Belegliste 1.'!D518</f>
        <v>0</v>
      </c>
      <c r="E33" s="235">
        <v>518</v>
      </c>
      <c r="F33" s="235"/>
      <c r="G33" s="235" t="str">
        <f t="shared" si="0"/>
        <v>='Belegliste 1.'!D518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6"/>
      <c r="V33" s="236"/>
      <c r="W33" s="394"/>
    </row>
    <row r="34" spans="1:24" ht="12" hidden="1" customHeight="1" x14ac:dyDescent="0.2">
      <c r="A34" s="250"/>
      <c r="B34" s="710"/>
      <c r="C34" s="418">
        <v>29</v>
      </c>
      <c r="D34" s="474">
        <f>'Belegliste 1.'!D536</f>
        <v>0</v>
      </c>
      <c r="E34" s="235">
        <v>536</v>
      </c>
      <c r="F34" s="235"/>
      <c r="G34" s="235" t="str">
        <f t="shared" si="0"/>
        <v>='Belegliste 1.'!D536</v>
      </c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6"/>
      <c r="V34" s="236"/>
      <c r="W34" s="394"/>
    </row>
    <row r="35" spans="1:24" ht="12" hidden="1" customHeight="1" x14ac:dyDescent="0.2">
      <c r="A35" s="250"/>
      <c r="B35" s="711"/>
      <c r="C35" s="418">
        <v>30</v>
      </c>
      <c r="D35" s="474">
        <f>'Belegliste 1.'!D554</f>
        <v>0</v>
      </c>
      <c r="E35" s="235">
        <v>554</v>
      </c>
      <c r="F35" s="235"/>
      <c r="G35" s="235" t="str">
        <f>CONCATENATE("='Belegliste 1.'!D",E35)</f>
        <v>='Belegliste 1.'!D554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V35" s="236"/>
      <c r="W35" s="394"/>
    </row>
    <row r="36" spans="1:24" ht="15" customHeight="1" x14ac:dyDescent="0.2">
      <c r="A36" s="250"/>
      <c r="B36" s="260" t="str">
        <f>'Seite 2 ZN'!$A$18</f>
        <v>1.</v>
      </c>
      <c r="C36" s="259" t="str">
        <f>'Seite 2 ZN'!$B$18</f>
        <v>Ausgaben für Personal</v>
      </c>
      <c r="D36" s="153"/>
      <c r="E36" s="421" t="s">
        <v>159</v>
      </c>
      <c r="G36" s="170"/>
      <c r="I36" s="712" t="str">
        <f>IF(AND('Seite 1'!$T$7=TRUE,'Seite 1'!$T$8=FALSE,'Seite 1'!$T$9=FALSE),"Die Sonderzahlung ist erst mit dem Zwischennachweis abzurechnen!","")</f>
        <v/>
      </c>
      <c r="J36" s="713"/>
      <c r="K36" s="713"/>
      <c r="L36" s="714"/>
      <c r="M36" s="170"/>
      <c r="N36" s="170"/>
      <c r="O36" s="170"/>
      <c r="P36" s="170"/>
      <c r="Q36" s="170"/>
      <c r="R36" s="170"/>
      <c r="T36" s="31" t="s">
        <v>144</v>
      </c>
      <c r="U36" s="645">
        <f>'Seite 1'!$O$18</f>
        <v>0</v>
      </c>
      <c r="V36" s="647"/>
      <c r="W36" s="394"/>
    </row>
    <row r="37" spans="1:24" ht="15" customHeight="1" x14ac:dyDescent="0.2">
      <c r="A37" s="250"/>
      <c r="B37" s="257" t="str">
        <f>'Seite 2 ZN'!$A$19</f>
        <v>1.1</v>
      </c>
      <c r="C37" s="258" t="str">
        <f>'Seite 2 ZN'!$B$19</f>
        <v>Arbeitsentgelte (AN-Brutto)</v>
      </c>
      <c r="D37" s="152"/>
      <c r="G37" s="170"/>
      <c r="I37" s="715"/>
      <c r="J37" s="716"/>
      <c r="K37" s="716"/>
      <c r="L37" s="717"/>
      <c r="M37" s="170"/>
      <c r="N37" s="170"/>
      <c r="O37" s="170"/>
      <c r="P37" s="170"/>
      <c r="Q37" s="170"/>
      <c r="R37" s="170"/>
      <c r="T37" s="31" t="s">
        <v>146</v>
      </c>
      <c r="U37" s="645" t="str">
        <f>'Seite 1'!$AA$14</f>
        <v/>
      </c>
      <c r="V37" s="647"/>
      <c r="W37" s="394"/>
    </row>
    <row r="38" spans="1:24" ht="15" customHeight="1" x14ac:dyDescent="0.2">
      <c r="A38" s="250"/>
      <c r="B38" s="257" t="str">
        <f>'Seite 2 ZN'!$A$20</f>
        <v>1.2</v>
      </c>
      <c r="C38" s="171" t="str">
        <f>'Seite 2 ZN'!$B$20</f>
        <v>Pauschale für Sozialabgaben inkl. Berufsgenossenschaft</v>
      </c>
      <c r="D38" s="152"/>
      <c r="G38" s="170"/>
      <c r="I38" s="715"/>
      <c r="J38" s="716"/>
      <c r="K38" s="716"/>
      <c r="L38" s="717"/>
      <c r="M38" s="170"/>
      <c r="N38" s="170"/>
      <c r="O38" s="170"/>
      <c r="P38" s="170"/>
      <c r="Q38" s="170"/>
      <c r="R38" s="170"/>
      <c r="T38" s="31" t="s">
        <v>147</v>
      </c>
      <c r="U38" s="648" t="str">
        <f>'Seite 1'!$AB$14</f>
        <v/>
      </c>
      <c r="V38" s="650"/>
      <c r="W38" s="394"/>
    </row>
    <row r="39" spans="1:24" ht="15" customHeight="1" x14ac:dyDescent="0.2">
      <c r="A39" s="250"/>
      <c r="D39" s="152"/>
      <c r="G39" s="170"/>
      <c r="I39" s="718"/>
      <c r="J39" s="719"/>
      <c r="K39" s="719"/>
      <c r="L39" s="720"/>
      <c r="M39" s="170"/>
      <c r="N39" s="170"/>
      <c r="O39" s="170"/>
      <c r="P39" s="170"/>
      <c r="Q39" s="170"/>
      <c r="R39" s="170"/>
      <c r="T39" s="134" t="s">
        <v>145</v>
      </c>
      <c r="U39" s="651">
        <f ca="1">'Seite 1'!$O$17</f>
        <v>44462</v>
      </c>
      <c r="V39" s="653"/>
      <c r="W39" s="394"/>
    </row>
    <row r="40" spans="1:24" ht="15" customHeight="1" x14ac:dyDescent="0.2">
      <c r="A40" s="250"/>
      <c r="U40" s="140"/>
      <c r="V40" s="140" t="str">
        <f>'Seite 1'!$A$66</f>
        <v>VWN Armutsprävention</v>
      </c>
      <c r="W40" s="394"/>
    </row>
    <row r="41" spans="1:24" ht="15" customHeight="1" x14ac:dyDescent="0.2">
      <c r="A41" s="250"/>
      <c r="U41" s="141"/>
      <c r="V41" s="141" t="str">
        <f>'Seite 1'!$A$67</f>
        <v>Formularversion: V 1.5 vom 23.09.21</v>
      </c>
      <c r="W41" s="394"/>
    </row>
    <row r="42" spans="1:24" ht="18" customHeight="1" x14ac:dyDescent="0.2">
      <c r="A42" s="250"/>
      <c r="B42" s="237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422" t="str">
        <f>C37</f>
        <v>Arbeitsentgelte (AN-Brutto)</v>
      </c>
      <c r="Q42" s="175"/>
      <c r="R42" s="175"/>
      <c r="S42" s="175"/>
      <c r="T42" s="174"/>
      <c r="U42" s="175"/>
      <c r="V42" s="188">
        <f>SUMPRODUCT((G49:G408="projektbezogenes Arbeitsentgelt (AN-Brutto)")*ROUND(V49:V408,2))</f>
        <v>0</v>
      </c>
      <c r="W42" s="394"/>
    </row>
    <row r="43" spans="1:24" ht="5.0999999999999996" customHeight="1" x14ac:dyDescent="0.2">
      <c r="A43" s="250"/>
      <c r="V43" s="189"/>
      <c r="W43" s="394"/>
    </row>
    <row r="44" spans="1:24" s="189" customFormat="1" ht="18" customHeight="1" x14ac:dyDescent="0.2">
      <c r="A44" s="251"/>
      <c r="B44" s="237"/>
      <c r="C44" s="173"/>
      <c r="D44" s="173"/>
      <c r="E44" s="173"/>
      <c r="F44" s="173"/>
      <c r="G44" s="175"/>
      <c r="H44" s="175"/>
      <c r="I44" s="175"/>
      <c r="J44" s="176"/>
      <c r="K44" s="176"/>
      <c r="L44" s="176"/>
      <c r="M44" s="176"/>
      <c r="N44" s="176"/>
      <c r="O44" s="173"/>
      <c r="P44" s="422" t="str">
        <f>C38</f>
        <v>Pauschale für Sozialabgaben inkl. Berufsgenossenschaft</v>
      </c>
      <c r="Q44" s="175"/>
      <c r="R44" s="175"/>
      <c r="S44" s="175"/>
      <c r="T44" s="174"/>
      <c r="U44" s="248">
        <v>0.20175000000000001</v>
      </c>
      <c r="V44" s="188">
        <f>SUMPRODUCT((G49:G408=P44)*ROUND(V49:V408,2))</f>
        <v>0</v>
      </c>
      <c r="W44" s="394"/>
      <c r="X44" s="54"/>
    </row>
    <row r="45" spans="1:24" ht="12" customHeight="1" x14ac:dyDescent="0.2">
      <c r="A45" s="250"/>
      <c r="W45" s="394"/>
    </row>
    <row r="46" spans="1:24" ht="15" customHeight="1" x14ac:dyDescent="0.2">
      <c r="A46" s="250"/>
      <c r="B46" s="155" t="str">
        <f ca="1">CONCATENATE("Belegliste¹ für Ausgabenart ",$B$37," ",$C$37," und ",B38," ",C38," für Sonderzahlungen - Aktenzeichen ",IF($U$36=0,"__________",$U$36)," - Nachweis vom ",IF($U$39=0,"_________",TEXT($U$39,"TT.MM.JJJJ")))</f>
        <v>Belegliste¹ für Ausgabenart 1.1 Arbeitsentgelte (AN-Brutto) und 1.2 Pauschale für Sozialabgaben inkl. Berufsgenossenschaft für Sonderzahlungen - Aktenzeichen __________ - Nachweis vom 23.09.2021</v>
      </c>
      <c r="C46" s="155"/>
      <c r="D46" s="155"/>
      <c r="W46" s="394"/>
    </row>
    <row r="47" spans="1:24" ht="5.0999999999999996" customHeight="1" x14ac:dyDescent="0.2">
      <c r="A47" s="250"/>
      <c r="W47" s="394"/>
    </row>
    <row r="48" spans="1:24" ht="24" customHeight="1" thickBot="1" x14ac:dyDescent="0.25">
      <c r="A48" s="250"/>
      <c r="B48" s="706" t="s">
        <v>79</v>
      </c>
      <c r="C48" s="707"/>
      <c r="D48" s="707"/>
      <c r="E48" s="707"/>
      <c r="F48" s="708"/>
      <c r="G48" s="703" t="s">
        <v>82</v>
      </c>
      <c r="H48" s="704"/>
      <c r="I48" s="705"/>
      <c r="J48" s="220" t="str">
        <f>IF(OR($U$37="",$U$37="____",$U$37=0),"",DATE($U$37,COLUMN()-9,1))</f>
        <v/>
      </c>
      <c r="K48" s="220" t="str">
        <f t="shared" ref="K48:U48" si="1">IF(OR($U$37="",$U$37="____",$U$37=0),"",DATE($U$37,COLUMN()-9,1))</f>
        <v/>
      </c>
      <c r="L48" s="220" t="str">
        <f t="shared" si="1"/>
        <v/>
      </c>
      <c r="M48" s="220" t="str">
        <f t="shared" si="1"/>
        <v/>
      </c>
      <c r="N48" s="220" t="str">
        <f t="shared" si="1"/>
        <v/>
      </c>
      <c r="O48" s="220" t="str">
        <f t="shared" si="1"/>
        <v/>
      </c>
      <c r="P48" s="220" t="str">
        <f t="shared" si="1"/>
        <v/>
      </c>
      <c r="Q48" s="220" t="str">
        <f t="shared" si="1"/>
        <v/>
      </c>
      <c r="R48" s="220" t="str">
        <f t="shared" si="1"/>
        <v/>
      </c>
      <c r="S48" s="220" t="str">
        <f t="shared" si="1"/>
        <v/>
      </c>
      <c r="T48" s="220" t="str">
        <f t="shared" si="1"/>
        <v/>
      </c>
      <c r="U48" s="220" t="str">
        <f t="shared" si="1"/>
        <v/>
      </c>
      <c r="V48" s="221" t="s">
        <v>85</v>
      </c>
      <c r="W48" s="394">
        <v>1</v>
      </c>
    </row>
    <row r="49" spans="1:23" ht="15" customHeight="1" thickTop="1" x14ac:dyDescent="0.2">
      <c r="A49" s="250"/>
      <c r="B49" s="330"/>
      <c r="C49" s="332"/>
      <c r="D49" s="332"/>
      <c r="E49" s="332"/>
      <c r="F49" s="333"/>
      <c r="G49" s="215" t="s">
        <v>99</v>
      </c>
      <c r="H49" s="216"/>
      <c r="I49" s="217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340"/>
      <c r="W49" s="394"/>
    </row>
    <row r="50" spans="1:23" ht="15" customHeight="1" x14ac:dyDescent="0.2">
      <c r="A50" s="250"/>
      <c r="B50" s="204" t="s">
        <v>5</v>
      </c>
      <c r="C50" s="189"/>
      <c r="D50" s="701"/>
      <c r="E50" s="702"/>
      <c r="F50" s="199"/>
      <c r="G50" s="190" t="s">
        <v>59</v>
      </c>
      <c r="H50" s="206"/>
      <c r="I50" s="191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341"/>
      <c r="W50" s="394"/>
    </row>
    <row r="51" spans="1:23" ht="15" customHeight="1" x14ac:dyDescent="0.2">
      <c r="A51" s="250"/>
      <c r="B51" s="197"/>
      <c r="C51" s="189"/>
      <c r="D51" s="189"/>
      <c r="E51" s="189"/>
      <c r="F51" s="198"/>
      <c r="G51" s="228" t="s">
        <v>127</v>
      </c>
      <c r="H51" s="211"/>
      <c r="I51" s="193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1"/>
      <c r="W51" s="394"/>
    </row>
    <row r="52" spans="1:23" ht="15" customHeight="1" x14ac:dyDescent="0.2">
      <c r="A52" s="250"/>
      <c r="B52" s="204" t="s">
        <v>129</v>
      </c>
      <c r="C52" s="189"/>
      <c r="D52" s="189"/>
      <c r="E52" s="189"/>
      <c r="F52" s="200"/>
      <c r="G52" s="346" t="s">
        <v>125</v>
      </c>
      <c r="I52" s="347" t="s">
        <v>28</v>
      </c>
      <c r="J52" s="463">
        <f t="shared" ref="J52:U52" si="2">IF(AND($D54=J$48,$E54=J$48),ROUND($D59,2)+ROUND($E59,2),IF($D54=J$48,$D59,IF($E54=J$48,$E59,0)))</f>
        <v>0</v>
      </c>
      <c r="K52" s="463">
        <f t="shared" si="2"/>
        <v>0</v>
      </c>
      <c r="L52" s="463">
        <f t="shared" si="2"/>
        <v>0</v>
      </c>
      <c r="M52" s="463">
        <f t="shared" si="2"/>
        <v>0</v>
      </c>
      <c r="N52" s="463">
        <f t="shared" si="2"/>
        <v>0</v>
      </c>
      <c r="O52" s="463">
        <f t="shared" si="2"/>
        <v>0</v>
      </c>
      <c r="P52" s="463">
        <f t="shared" si="2"/>
        <v>0</v>
      </c>
      <c r="Q52" s="463">
        <f t="shared" si="2"/>
        <v>0</v>
      </c>
      <c r="R52" s="463">
        <f t="shared" si="2"/>
        <v>0</v>
      </c>
      <c r="S52" s="463">
        <f t="shared" si="2"/>
        <v>0</v>
      </c>
      <c r="T52" s="463">
        <f t="shared" si="2"/>
        <v>0</v>
      </c>
      <c r="U52" s="463">
        <f t="shared" si="2"/>
        <v>0</v>
      </c>
      <c r="V52" s="464">
        <f>SUMPRODUCT(ROUND(J52:U52,2))</f>
        <v>0</v>
      </c>
      <c r="W52" s="394"/>
    </row>
    <row r="53" spans="1:23" ht="15" customHeight="1" x14ac:dyDescent="0.2">
      <c r="A53" s="250"/>
      <c r="B53" s="197"/>
      <c r="C53" s="339"/>
      <c r="D53" s="336">
        <v>1</v>
      </c>
      <c r="E53" s="336">
        <v>2</v>
      </c>
      <c r="F53" s="200"/>
      <c r="G53" s="328" t="s">
        <v>123</v>
      </c>
      <c r="H53" s="207"/>
      <c r="I53" s="191"/>
      <c r="J53" s="331">
        <f t="shared" ref="J53:U53" si="3">IF(OR($D56=0,$D57=0),0,IF(AND(J$48&gt;=$D56,J$48&lt;=$D57),"X",""))</f>
        <v>0</v>
      </c>
      <c r="K53" s="331">
        <f t="shared" si="3"/>
        <v>0</v>
      </c>
      <c r="L53" s="331">
        <f t="shared" si="3"/>
        <v>0</v>
      </c>
      <c r="M53" s="331">
        <f t="shared" si="3"/>
        <v>0</v>
      </c>
      <c r="N53" s="331">
        <f t="shared" si="3"/>
        <v>0</v>
      </c>
      <c r="O53" s="331">
        <f t="shared" si="3"/>
        <v>0</v>
      </c>
      <c r="P53" s="331">
        <f t="shared" si="3"/>
        <v>0</v>
      </c>
      <c r="Q53" s="331">
        <f t="shared" si="3"/>
        <v>0</v>
      </c>
      <c r="R53" s="331">
        <f t="shared" si="3"/>
        <v>0</v>
      </c>
      <c r="S53" s="331">
        <f t="shared" si="3"/>
        <v>0</v>
      </c>
      <c r="T53" s="331">
        <f t="shared" si="3"/>
        <v>0</v>
      </c>
      <c r="U53" s="331">
        <f t="shared" si="3"/>
        <v>0</v>
      </c>
      <c r="V53" s="342"/>
      <c r="W53" s="394"/>
    </row>
    <row r="54" spans="1:23" ht="15" customHeight="1" x14ac:dyDescent="0.2">
      <c r="A54" s="250"/>
      <c r="B54" s="197"/>
      <c r="C54" s="503" t="s">
        <v>215</v>
      </c>
      <c r="D54" s="335"/>
      <c r="E54" s="335"/>
      <c r="F54" s="200"/>
      <c r="G54" s="194" t="s">
        <v>86</v>
      </c>
      <c r="H54" s="329"/>
      <c r="I54" s="226" t="s">
        <v>28</v>
      </c>
      <c r="J54" s="459">
        <f>IF(OR($D56=0,$D57=0),0,IF($D54=J$48,MIN(ROUND($D59,2),ROUND(ROUND($D59,2)/$D58*SUMPRODUCT(($J53:$U53="X")*(ROUND($J51:$U51,4))),2)),0))</f>
        <v>0</v>
      </c>
      <c r="K54" s="459">
        <f t="shared" ref="K54:U54" si="4">IF(OR($D56=0,$D57=0),0,IF($D54=K$48,MIN(ROUND($D59,2),ROUND(ROUND($D59,2)/$D58*SUMPRODUCT(($J53:$U53="X")*(ROUND($J51:$U51,4))),2)),0))</f>
        <v>0</v>
      </c>
      <c r="L54" s="459">
        <f t="shared" si="4"/>
        <v>0</v>
      </c>
      <c r="M54" s="459">
        <f t="shared" si="4"/>
        <v>0</v>
      </c>
      <c r="N54" s="459">
        <f t="shared" si="4"/>
        <v>0</v>
      </c>
      <c r="O54" s="459">
        <f t="shared" si="4"/>
        <v>0</v>
      </c>
      <c r="P54" s="459">
        <f t="shared" si="4"/>
        <v>0</v>
      </c>
      <c r="Q54" s="459">
        <f t="shared" si="4"/>
        <v>0</v>
      </c>
      <c r="R54" s="459">
        <f t="shared" si="4"/>
        <v>0</v>
      </c>
      <c r="S54" s="459">
        <f t="shared" si="4"/>
        <v>0</v>
      </c>
      <c r="T54" s="459">
        <f t="shared" si="4"/>
        <v>0</v>
      </c>
      <c r="U54" s="459">
        <f t="shared" si="4"/>
        <v>0</v>
      </c>
      <c r="V54" s="461">
        <f>SUMPRODUCT(ROUND(J54:U54,2))</f>
        <v>0</v>
      </c>
      <c r="W54" s="394"/>
    </row>
    <row r="55" spans="1:23" ht="15" customHeight="1" x14ac:dyDescent="0.2">
      <c r="A55" s="250"/>
      <c r="B55" s="197"/>
      <c r="C55" s="503" t="s">
        <v>216</v>
      </c>
      <c r="D55" s="338"/>
      <c r="E55" s="344"/>
      <c r="F55" s="200"/>
      <c r="G55" s="192" t="s">
        <v>230</v>
      </c>
      <c r="H55" s="208"/>
      <c r="I55" s="226" t="s">
        <v>28</v>
      </c>
      <c r="J55" s="459">
        <f>IF(OR($D56=0,$D57=0),0,IF($D54=J$48,MIN(ROUND($D60,2),ROUND(ROUND($D60,2)/$D58*SUMPRODUCT(($J53:$U53="X")*(ROUND($J51:$U51,4))),2)),0))</f>
        <v>0</v>
      </c>
      <c r="K55" s="459">
        <f t="shared" ref="K55:U55" si="5">IF(OR($D56=0,$D57=0),0,IF($D54=K$48,MIN(ROUND($D60,2),ROUND(ROUND($D60,2)/$D58*SUMPRODUCT(($J53:$U53="X")*(ROUND($J51:$U51,4))),2)),0))</f>
        <v>0</v>
      </c>
      <c r="L55" s="459">
        <f t="shared" si="5"/>
        <v>0</v>
      </c>
      <c r="M55" s="459">
        <f t="shared" si="5"/>
        <v>0</v>
      </c>
      <c r="N55" s="459">
        <f t="shared" si="5"/>
        <v>0</v>
      </c>
      <c r="O55" s="459">
        <f t="shared" si="5"/>
        <v>0</v>
      </c>
      <c r="P55" s="459">
        <f t="shared" si="5"/>
        <v>0</v>
      </c>
      <c r="Q55" s="459">
        <f t="shared" si="5"/>
        <v>0</v>
      </c>
      <c r="R55" s="459">
        <f t="shared" si="5"/>
        <v>0</v>
      </c>
      <c r="S55" s="459">
        <f t="shared" si="5"/>
        <v>0</v>
      </c>
      <c r="T55" s="459">
        <f t="shared" si="5"/>
        <v>0</v>
      </c>
      <c r="U55" s="459">
        <f t="shared" si="5"/>
        <v>0</v>
      </c>
      <c r="V55" s="461">
        <f>SUMPRODUCT(ROUND(J55:U55,2))</f>
        <v>0</v>
      </c>
      <c r="W55" s="394"/>
    </row>
    <row r="56" spans="1:23" ht="15" customHeight="1" x14ac:dyDescent="0.2">
      <c r="A56" s="250"/>
      <c r="B56" s="197"/>
      <c r="C56" s="509" t="s">
        <v>30</v>
      </c>
      <c r="D56" s="327"/>
      <c r="E56" s="327"/>
      <c r="F56" s="200"/>
      <c r="G56" s="265" t="str">
        <f>$P$44</f>
        <v>Pauschale für Sozialabgaben inkl. Berufsgenossenschaft</v>
      </c>
      <c r="H56" s="329"/>
      <c r="I56" s="226" t="s">
        <v>28</v>
      </c>
      <c r="J56" s="459">
        <f>ROUND(J55*$U$44,2)</f>
        <v>0</v>
      </c>
      <c r="K56" s="459">
        <f t="shared" ref="K56:U56" si="6">ROUND(K55*$U$44,2)</f>
        <v>0</v>
      </c>
      <c r="L56" s="459">
        <f t="shared" si="6"/>
        <v>0</v>
      </c>
      <c r="M56" s="459">
        <f t="shared" si="6"/>
        <v>0</v>
      </c>
      <c r="N56" s="459">
        <f t="shared" si="6"/>
        <v>0</v>
      </c>
      <c r="O56" s="459">
        <f t="shared" si="6"/>
        <v>0</v>
      </c>
      <c r="P56" s="459">
        <f t="shared" si="6"/>
        <v>0</v>
      </c>
      <c r="Q56" s="459">
        <f t="shared" si="6"/>
        <v>0</v>
      </c>
      <c r="R56" s="459">
        <f t="shared" si="6"/>
        <v>0</v>
      </c>
      <c r="S56" s="459">
        <f t="shared" si="6"/>
        <v>0</v>
      </c>
      <c r="T56" s="459">
        <f t="shared" si="6"/>
        <v>0</v>
      </c>
      <c r="U56" s="459">
        <f t="shared" si="6"/>
        <v>0</v>
      </c>
      <c r="V56" s="461">
        <f>SUMPRODUCT(ROUND(J56:U56,2))</f>
        <v>0</v>
      </c>
      <c r="W56" s="394"/>
    </row>
    <row r="57" spans="1:23" ht="15" customHeight="1" x14ac:dyDescent="0.2">
      <c r="A57" s="250"/>
      <c r="B57" s="197"/>
      <c r="C57" s="509" t="s">
        <v>31</v>
      </c>
      <c r="D57" s="327"/>
      <c r="E57" s="327"/>
      <c r="F57" s="200"/>
      <c r="G57" s="328" t="s">
        <v>124</v>
      </c>
      <c r="H57" s="207"/>
      <c r="I57" s="191"/>
      <c r="J57" s="331">
        <f t="shared" ref="J57:U57" si="7">IF(OR($E56=0,$E57=0),0,IF(AND(J$48&gt;=$E56,J$48&lt;=$E57),"X",""))</f>
        <v>0</v>
      </c>
      <c r="K57" s="331">
        <f t="shared" si="7"/>
        <v>0</v>
      </c>
      <c r="L57" s="331">
        <f t="shared" si="7"/>
        <v>0</v>
      </c>
      <c r="M57" s="331">
        <f t="shared" si="7"/>
        <v>0</v>
      </c>
      <c r="N57" s="331">
        <f t="shared" si="7"/>
        <v>0</v>
      </c>
      <c r="O57" s="331">
        <f t="shared" si="7"/>
        <v>0</v>
      </c>
      <c r="P57" s="331">
        <f t="shared" si="7"/>
        <v>0</v>
      </c>
      <c r="Q57" s="331">
        <f t="shared" si="7"/>
        <v>0</v>
      </c>
      <c r="R57" s="331">
        <f t="shared" si="7"/>
        <v>0</v>
      </c>
      <c r="S57" s="331">
        <f t="shared" si="7"/>
        <v>0</v>
      </c>
      <c r="T57" s="331">
        <f t="shared" si="7"/>
        <v>0</v>
      </c>
      <c r="U57" s="331">
        <f t="shared" si="7"/>
        <v>0</v>
      </c>
      <c r="V57" s="205"/>
      <c r="W57" s="394"/>
    </row>
    <row r="58" spans="1:23" ht="15" customHeight="1" x14ac:dyDescent="0.2">
      <c r="A58" s="250"/>
      <c r="B58" s="197"/>
      <c r="C58" s="509" t="s">
        <v>126</v>
      </c>
      <c r="D58" s="343" t="str">
        <f>IF(OR(D56=0,D57=0),"",DATEDIF(D56,D57,"m")+1)</f>
        <v/>
      </c>
      <c r="E58" s="343" t="str">
        <f>IF(OR(E56=0,E57=0),"",DATEDIF(E56,E57,"m")+1)</f>
        <v/>
      </c>
      <c r="F58" s="200"/>
      <c r="G58" s="194" t="s">
        <v>86</v>
      </c>
      <c r="H58" s="329"/>
      <c r="I58" s="226" t="s">
        <v>28</v>
      </c>
      <c r="J58" s="459">
        <f>IF(OR($E56=0,$E57=0),0,IF($E54=J$48,MIN(ROUND($E59,2),ROUND(ROUND($E59,2)/$E58*SUMPRODUCT(($J57:$U57="X")*(ROUND($J51:$U51,4))),2)),0))</f>
        <v>0</v>
      </c>
      <c r="K58" s="459">
        <f t="shared" ref="K58:U58" si="8">IF(OR($E56=0,$E57=0),0,IF($E54=K$48,MIN(ROUND($E59,2),ROUND(ROUND($E59,2)/$E58*SUMPRODUCT(($J57:$U57="X")*(ROUND($J51:$U51,4))),2)),0))</f>
        <v>0</v>
      </c>
      <c r="L58" s="459">
        <f t="shared" si="8"/>
        <v>0</v>
      </c>
      <c r="M58" s="459">
        <f t="shared" si="8"/>
        <v>0</v>
      </c>
      <c r="N58" s="459">
        <f t="shared" si="8"/>
        <v>0</v>
      </c>
      <c r="O58" s="459">
        <f t="shared" si="8"/>
        <v>0</v>
      </c>
      <c r="P58" s="459">
        <f t="shared" si="8"/>
        <v>0</v>
      </c>
      <c r="Q58" s="459">
        <f t="shared" si="8"/>
        <v>0</v>
      </c>
      <c r="R58" s="459">
        <f t="shared" si="8"/>
        <v>0</v>
      </c>
      <c r="S58" s="459">
        <f t="shared" si="8"/>
        <v>0</v>
      </c>
      <c r="T58" s="459">
        <f t="shared" si="8"/>
        <v>0</v>
      </c>
      <c r="U58" s="459">
        <f t="shared" si="8"/>
        <v>0</v>
      </c>
      <c r="V58" s="461">
        <f>SUMPRODUCT(ROUND(J58:U58,2))</f>
        <v>0</v>
      </c>
      <c r="W58" s="394"/>
    </row>
    <row r="59" spans="1:23" ht="15" customHeight="1" x14ac:dyDescent="0.2">
      <c r="A59" s="250"/>
      <c r="B59" s="197"/>
      <c r="C59" s="503" t="s">
        <v>218</v>
      </c>
      <c r="D59" s="249"/>
      <c r="E59" s="249"/>
      <c r="F59" s="200"/>
      <c r="G59" s="192" t="s">
        <v>230</v>
      </c>
      <c r="H59" s="208"/>
      <c r="I59" s="226" t="s">
        <v>28</v>
      </c>
      <c r="J59" s="459">
        <f>IF(OR($E56=0,$E57=0),0,IF($E54=J$48,MIN(ROUND($E60,2),ROUND(ROUND($E60,2)/$E58*SUMPRODUCT(($J57:$U57="X")*(ROUND($J51:$U51,4))),2)),0))</f>
        <v>0</v>
      </c>
      <c r="K59" s="459">
        <f t="shared" ref="K59:U59" si="9">IF(OR($E56=0,$E57=0),0,IF($E54=K$48,MIN(ROUND($E60,2),ROUND(ROUND($E60,2)/$E58*SUMPRODUCT(($J57:$U57="X")*(ROUND($J51:$U51,4))),2)),0))</f>
        <v>0</v>
      </c>
      <c r="L59" s="459">
        <f t="shared" si="9"/>
        <v>0</v>
      </c>
      <c r="M59" s="459">
        <f t="shared" si="9"/>
        <v>0</v>
      </c>
      <c r="N59" s="459">
        <f t="shared" si="9"/>
        <v>0</v>
      </c>
      <c r="O59" s="459">
        <f t="shared" si="9"/>
        <v>0</v>
      </c>
      <c r="P59" s="459">
        <f t="shared" si="9"/>
        <v>0</v>
      </c>
      <c r="Q59" s="459">
        <f t="shared" si="9"/>
        <v>0</v>
      </c>
      <c r="R59" s="459">
        <f t="shared" si="9"/>
        <v>0</v>
      </c>
      <c r="S59" s="459">
        <f t="shared" si="9"/>
        <v>0</v>
      </c>
      <c r="T59" s="459">
        <f t="shared" si="9"/>
        <v>0</v>
      </c>
      <c r="U59" s="459">
        <f t="shared" si="9"/>
        <v>0</v>
      </c>
      <c r="V59" s="461">
        <f>SUMPRODUCT(ROUND(J59:U59,2))</f>
        <v>0</v>
      </c>
      <c r="W59" s="394"/>
    </row>
    <row r="60" spans="1:23" ht="15" customHeight="1" x14ac:dyDescent="0.2">
      <c r="A60" s="250"/>
      <c r="B60" s="197"/>
      <c r="C60" s="503" t="s">
        <v>231</v>
      </c>
      <c r="D60" s="249"/>
      <c r="E60" s="249"/>
      <c r="F60" s="200"/>
      <c r="G60" s="504" t="str">
        <f>$P$44</f>
        <v>Pauschale für Sozialabgaben inkl. Berufsgenossenschaft</v>
      </c>
      <c r="H60" s="505"/>
      <c r="I60" s="506" t="s">
        <v>28</v>
      </c>
      <c r="J60" s="507">
        <f t="shared" ref="J60:U60" si="10">ROUND(J59*$U$44,2)</f>
        <v>0</v>
      </c>
      <c r="K60" s="507">
        <f t="shared" si="10"/>
        <v>0</v>
      </c>
      <c r="L60" s="507">
        <f t="shared" si="10"/>
        <v>0</v>
      </c>
      <c r="M60" s="507">
        <f t="shared" si="10"/>
        <v>0</v>
      </c>
      <c r="N60" s="507">
        <f t="shared" si="10"/>
        <v>0</v>
      </c>
      <c r="O60" s="507">
        <f t="shared" si="10"/>
        <v>0</v>
      </c>
      <c r="P60" s="507">
        <f t="shared" si="10"/>
        <v>0</v>
      </c>
      <c r="Q60" s="507">
        <f t="shared" si="10"/>
        <v>0</v>
      </c>
      <c r="R60" s="507">
        <f t="shared" si="10"/>
        <v>0</v>
      </c>
      <c r="S60" s="507">
        <f t="shared" si="10"/>
        <v>0</v>
      </c>
      <c r="T60" s="507">
        <f t="shared" si="10"/>
        <v>0</v>
      </c>
      <c r="U60" s="507">
        <f t="shared" si="10"/>
        <v>0</v>
      </c>
      <c r="V60" s="508">
        <f>SUMPRODUCT(ROUND(J60:U60,2))</f>
        <v>0</v>
      </c>
      <c r="W60" s="394"/>
    </row>
    <row r="61" spans="1:23" ht="15" customHeight="1" thickBot="1" x14ac:dyDescent="0.25">
      <c r="A61" s="250"/>
      <c r="B61" s="231"/>
      <c r="C61" s="232"/>
      <c r="D61" s="232"/>
      <c r="E61" s="232"/>
      <c r="F61" s="334"/>
      <c r="G61" s="245"/>
      <c r="H61" s="337"/>
      <c r="I61" s="253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7"/>
      <c r="W61" s="394">
        <f>IF(COUNTIF(V49:V60,"&gt;0")&gt;0,1,0)</f>
        <v>0</v>
      </c>
    </row>
    <row r="62" spans="1:23" ht="15" customHeight="1" thickTop="1" x14ac:dyDescent="0.2">
      <c r="A62" s="250"/>
      <c r="B62" s="330"/>
      <c r="C62" s="332"/>
      <c r="D62" s="332"/>
      <c r="E62" s="332"/>
      <c r="F62" s="333"/>
      <c r="G62" s="215" t="s">
        <v>99</v>
      </c>
      <c r="H62" s="216"/>
      <c r="I62" s="217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340"/>
      <c r="W62" s="394"/>
    </row>
    <row r="63" spans="1:23" ht="15" customHeight="1" x14ac:dyDescent="0.2">
      <c r="A63" s="250"/>
      <c r="B63" s="204" t="s">
        <v>5</v>
      </c>
      <c r="C63" s="189"/>
      <c r="D63" s="701"/>
      <c r="E63" s="702"/>
      <c r="F63" s="199"/>
      <c r="G63" s="190" t="s">
        <v>59</v>
      </c>
      <c r="H63" s="206"/>
      <c r="I63" s="191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341"/>
      <c r="W63" s="394"/>
    </row>
    <row r="64" spans="1:23" ht="15" customHeight="1" x14ac:dyDescent="0.2">
      <c r="A64" s="250"/>
      <c r="B64" s="197"/>
      <c r="C64" s="189"/>
      <c r="D64" s="189"/>
      <c r="E64" s="189"/>
      <c r="F64" s="198"/>
      <c r="G64" s="228" t="s">
        <v>127</v>
      </c>
      <c r="H64" s="211"/>
      <c r="I64" s="193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1"/>
      <c r="W64" s="394"/>
    </row>
    <row r="65" spans="1:23" ht="15" customHeight="1" x14ac:dyDescent="0.2">
      <c r="A65" s="250"/>
      <c r="B65" s="204" t="s">
        <v>129</v>
      </c>
      <c r="C65" s="189"/>
      <c r="D65" s="189"/>
      <c r="E65" s="189"/>
      <c r="F65" s="200"/>
      <c r="G65" s="346" t="s">
        <v>125</v>
      </c>
      <c r="I65" s="347" t="s">
        <v>28</v>
      </c>
      <c r="J65" s="463">
        <f t="shared" ref="J65:U65" si="11">IF(AND($D67=J$48,$E67=J$48),ROUND($D72,2)+ROUND($E72,2),IF($D67=J$48,$D72,IF($E67=J$48,$E72,0)))</f>
        <v>0</v>
      </c>
      <c r="K65" s="463">
        <f t="shared" si="11"/>
        <v>0</v>
      </c>
      <c r="L65" s="463">
        <f t="shared" si="11"/>
        <v>0</v>
      </c>
      <c r="M65" s="463">
        <f t="shared" si="11"/>
        <v>0</v>
      </c>
      <c r="N65" s="463">
        <f t="shared" si="11"/>
        <v>0</v>
      </c>
      <c r="O65" s="463">
        <f t="shared" si="11"/>
        <v>0</v>
      </c>
      <c r="P65" s="463">
        <f t="shared" si="11"/>
        <v>0</v>
      </c>
      <c r="Q65" s="463">
        <f t="shared" si="11"/>
        <v>0</v>
      </c>
      <c r="R65" s="463">
        <f t="shared" si="11"/>
        <v>0</v>
      </c>
      <c r="S65" s="463">
        <f t="shared" si="11"/>
        <v>0</v>
      </c>
      <c r="T65" s="463">
        <f t="shared" si="11"/>
        <v>0</v>
      </c>
      <c r="U65" s="463">
        <f t="shared" si="11"/>
        <v>0</v>
      </c>
      <c r="V65" s="464">
        <f>SUMPRODUCT(ROUND(J65:U65,2))</f>
        <v>0</v>
      </c>
      <c r="W65" s="394"/>
    </row>
    <row r="66" spans="1:23" ht="15" customHeight="1" x14ac:dyDescent="0.2">
      <c r="A66" s="250"/>
      <c r="B66" s="197"/>
      <c r="C66" s="339"/>
      <c r="D66" s="336">
        <v>1</v>
      </c>
      <c r="E66" s="336">
        <v>2</v>
      </c>
      <c r="F66" s="200"/>
      <c r="G66" s="328" t="s">
        <v>123</v>
      </c>
      <c r="H66" s="207"/>
      <c r="I66" s="191"/>
      <c r="J66" s="331">
        <f t="shared" ref="J66:U66" si="12">IF(OR($D69=0,$D70=0),0,IF(AND(J$48&gt;=$D69,J$48&lt;=$D70),"X",""))</f>
        <v>0</v>
      </c>
      <c r="K66" s="331">
        <f t="shared" si="12"/>
        <v>0</v>
      </c>
      <c r="L66" s="331">
        <f t="shared" si="12"/>
        <v>0</v>
      </c>
      <c r="M66" s="331">
        <f t="shared" si="12"/>
        <v>0</v>
      </c>
      <c r="N66" s="331">
        <f t="shared" si="12"/>
        <v>0</v>
      </c>
      <c r="O66" s="331">
        <f t="shared" si="12"/>
        <v>0</v>
      </c>
      <c r="P66" s="331">
        <f t="shared" si="12"/>
        <v>0</v>
      </c>
      <c r="Q66" s="331">
        <f t="shared" si="12"/>
        <v>0</v>
      </c>
      <c r="R66" s="331">
        <f t="shared" si="12"/>
        <v>0</v>
      </c>
      <c r="S66" s="331">
        <f t="shared" si="12"/>
        <v>0</v>
      </c>
      <c r="T66" s="331">
        <f t="shared" si="12"/>
        <v>0</v>
      </c>
      <c r="U66" s="331">
        <f t="shared" si="12"/>
        <v>0</v>
      </c>
      <c r="V66" s="342"/>
      <c r="W66" s="394"/>
    </row>
    <row r="67" spans="1:23" ht="15" customHeight="1" x14ac:dyDescent="0.2">
      <c r="A67" s="250"/>
      <c r="B67" s="197"/>
      <c r="C67" s="503" t="s">
        <v>215</v>
      </c>
      <c r="D67" s="335"/>
      <c r="E67" s="335"/>
      <c r="F67" s="200"/>
      <c r="G67" s="194" t="s">
        <v>86</v>
      </c>
      <c r="H67" s="329"/>
      <c r="I67" s="226" t="s">
        <v>28</v>
      </c>
      <c r="J67" s="459">
        <f>IF(OR($D69=0,$D70=0),0,IF($D67=J$48,MIN(ROUND($D72,2),ROUND(ROUND($D72,2)/$D71*SUMPRODUCT(($J66:$U66="X")*(ROUND($J64:$U64,4))),2)),0))</f>
        <v>0</v>
      </c>
      <c r="K67" s="459">
        <f t="shared" ref="K67:U67" si="13">IF(OR($D69=0,$D70=0),0,IF($D67=K$48,MIN(ROUND($D72,2),ROUND(ROUND($D72,2)/$D71*SUMPRODUCT(($J66:$U66="X")*(ROUND($J64:$U64,4))),2)),0))</f>
        <v>0</v>
      </c>
      <c r="L67" s="459">
        <f t="shared" si="13"/>
        <v>0</v>
      </c>
      <c r="M67" s="459">
        <f t="shared" si="13"/>
        <v>0</v>
      </c>
      <c r="N67" s="459">
        <f t="shared" si="13"/>
        <v>0</v>
      </c>
      <c r="O67" s="459">
        <f t="shared" si="13"/>
        <v>0</v>
      </c>
      <c r="P67" s="459">
        <f t="shared" si="13"/>
        <v>0</v>
      </c>
      <c r="Q67" s="459">
        <f t="shared" si="13"/>
        <v>0</v>
      </c>
      <c r="R67" s="459">
        <f t="shared" si="13"/>
        <v>0</v>
      </c>
      <c r="S67" s="459">
        <f t="shared" si="13"/>
        <v>0</v>
      </c>
      <c r="T67" s="459">
        <f t="shared" si="13"/>
        <v>0</v>
      </c>
      <c r="U67" s="459">
        <f t="shared" si="13"/>
        <v>0</v>
      </c>
      <c r="V67" s="461">
        <f>SUMPRODUCT(ROUND(J67:U67,2))</f>
        <v>0</v>
      </c>
      <c r="W67" s="394"/>
    </row>
    <row r="68" spans="1:23" ht="15" customHeight="1" x14ac:dyDescent="0.2">
      <c r="A68" s="250"/>
      <c r="B68" s="197"/>
      <c r="C68" s="503" t="s">
        <v>216</v>
      </c>
      <c r="D68" s="338"/>
      <c r="E68" s="344"/>
      <c r="F68" s="200"/>
      <c r="G68" s="192" t="s">
        <v>230</v>
      </c>
      <c r="H68" s="208"/>
      <c r="I68" s="226" t="s">
        <v>28</v>
      </c>
      <c r="J68" s="459">
        <f>IF(OR($D69=0,$D70=0),0,IF($D67=J$48,MIN(ROUND($D73,2),ROUND(ROUND($D73,2)/$D71*SUMPRODUCT(($J66:$U66="X")*(ROUND($J64:$U64,4))),2)),0))</f>
        <v>0</v>
      </c>
      <c r="K68" s="459">
        <f t="shared" ref="K68:U68" si="14">IF(OR($D69=0,$D70=0),0,IF($D67=K$48,MIN(ROUND($D73,2),ROUND(ROUND($D73,2)/$D71*SUMPRODUCT(($J66:$U66="X")*(ROUND($J64:$U64,4))),2)),0))</f>
        <v>0</v>
      </c>
      <c r="L68" s="459">
        <f t="shared" si="14"/>
        <v>0</v>
      </c>
      <c r="M68" s="459">
        <f t="shared" si="14"/>
        <v>0</v>
      </c>
      <c r="N68" s="459">
        <f t="shared" si="14"/>
        <v>0</v>
      </c>
      <c r="O68" s="459">
        <f t="shared" si="14"/>
        <v>0</v>
      </c>
      <c r="P68" s="459">
        <f t="shared" si="14"/>
        <v>0</v>
      </c>
      <c r="Q68" s="459">
        <f t="shared" si="14"/>
        <v>0</v>
      </c>
      <c r="R68" s="459">
        <f t="shared" si="14"/>
        <v>0</v>
      </c>
      <c r="S68" s="459">
        <f t="shared" si="14"/>
        <v>0</v>
      </c>
      <c r="T68" s="459">
        <f t="shared" si="14"/>
        <v>0</v>
      </c>
      <c r="U68" s="459">
        <f t="shared" si="14"/>
        <v>0</v>
      </c>
      <c r="V68" s="461">
        <f>SUMPRODUCT(ROUND(J68:U68,2))</f>
        <v>0</v>
      </c>
      <c r="W68" s="394"/>
    </row>
    <row r="69" spans="1:23" ht="15" customHeight="1" x14ac:dyDescent="0.2">
      <c r="A69" s="250"/>
      <c r="B69" s="197"/>
      <c r="C69" s="509" t="s">
        <v>30</v>
      </c>
      <c r="D69" s="327"/>
      <c r="E69" s="327"/>
      <c r="F69" s="200"/>
      <c r="G69" s="265" t="str">
        <f>$P$44</f>
        <v>Pauschale für Sozialabgaben inkl. Berufsgenossenschaft</v>
      </c>
      <c r="H69" s="329"/>
      <c r="I69" s="226" t="s">
        <v>28</v>
      </c>
      <c r="J69" s="459">
        <f>ROUND(J68*$U$44,2)</f>
        <v>0</v>
      </c>
      <c r="K69" s="459">
        <f t="shared" ref="K69:U69" si="15">ROUND(K68*$U$44,2)</f>
        <v>0</v>
      </c>
      <c r="L69" s="459">
        <f t="shared" si="15"/>
        <v>0</v>
      </c>
      <c r="M69" s="459">
        <f t="shared" si="15"/>
        <v>0</v>
      </c>
      <c r="N69" s="459">
        <f t="shared" si="15"/>
        <v>0</v>
      </c>
      <c r="O69" s="459">
        <f t="shared" si="15"/>
        <v>0</v>
      </c>
      <c r="P69" s="459">
        <f t="shared" si="15"/>
        <v>0</v>
      </c>
      <c r="Q69" s="459">
        <f t="shared" si="15"/>
        <v>0</v>
      </c>
      <c r="R69" s="459">
        <f t="shared" si="15"/>
        <v>0</v>
      </c>
      <c r="S69" s="459">
        <f t="shared" si="15"/>
        <v>0</v>
      </c>
      <c r="T69" s="459">
        <f t="shared" si="15"/>
        <v>0</v>
      </c>
      <c r="U69" s="459">
        <f t="shared" si="15"/>
        <v>0</v>
      </c>
      <c r="V69" s="461">
        <f>SUMPRODUCT(ROUND(J69:U69,2))</f>
        <v>0</v>
      </c>
      <c r="W69" s="394"/>
    </row>
    <row r="70" spans="1:23" ht="15" customHeight="1" x14ac:dyDescent="0.2">
      <c r="A70" s="250"/>
      <c r="B70" s="197"/>
      <c r="C70" s="509" t="s">
        <v>31</v>
      </c>
      <c r="D70" s="327"/>
      <c r="E70" s="327"/>
      <c r="F70" s="200"/>
      <c r="G70" s="328" t="s">
        <v>124</v>
      </c>
      <c r="H70" s="207"/>
      <c r="I70" s="191"/>
      <c r="J70" s="331">
        <f t="shared" ref="J70:U70" si="16">IF(OR($E69=0,$E70=0),0,IF(AND(J$48&gt;=$E69,J$48&lt;=$E70),"X",""))</f>
        <v>0</v>
      </c>
      <c r="K70" s="331">
        <f t="shared" si="16"/>
        <v>0</v>
      </c>
      <c r="L70" s="331">
        <f t="shared" si="16"/>
        <v>0</v>
      </c>
      <c r="M70" s="331">
        <f t="shared" si="16"/>
        <v>0</v>
      </c>
      <c r="N70" s="331">
        <f t="shared" si="16"/>
        <v>0</v>
      </c>
      <c r="O70" s="331">
        <f t="shared" si="16"/>
        <v>0</v>
      </c>
      <c r="P70" s="331">
        <f t="shared" si="16"/>
        <v>0</v>
      </c>
      <c r="Q70" s="331">
        <f t="shared" si="16"/>
        <v>0</v>
      </c>
      <c r="R70" s="331">
        <f t="shared" si="16"/>
        <v>0</v>
      </c>
      <c r="S70" s="331">
        <f t="shared" si="16"/>
        <v>0</v>
      </c>
      <c r="T70" s="331">
        <f t="shared" si="16"/>
        <v>0</v>
      </c>
      <c r="U70" s="331">
        <f t="shared" si="16"/>
        <v>0</v>
      </c>
      <c r="V70" s="205"/>
      <c r="W70" s="394"/>
    </row>
    <row r="71" spans="1:23" ht="15" customHeight="1" x14ac:dyDescent="0.2">
      <c r="A71" s="250"/>
      <c r="B71" s="197"/>
      <c r="C71" s="509" t="s">
        <v>126</v>
      </c>
      <c r="D71" s="343" t="str">
        <f>IF(OR(D69=0,D70=0),"",DATEDIF(D69,D70,"m")+1)</f>
        <v/>
      </c>
      <c r="E71" s="343" t="str">
        <f>IF(OR(E69=0,E70=0),"",DATEDIF(E69,E70,"m")+1)</f>
        <v/>
      </c>
      <c r="F71" s="200"/>
      <c r="G71" s="194" t="s">
        <v>86</v>
      </c>
      <c r="H71" s="329"/>
      <c r="I71" s="226" t="s">
        <v>28</v>
      </c>
      <c r="J71" s="459">
        <f>IF(OR($E69=0,$E70=0),0,IF($E67=J$48,MIN(ROUND($E72,2),ROUND(ROUND($E72,2)/$E71*SUMPRODUCT(($J70:$U70="X")*(ROUND($J64:$U64,4))),2)),0))</f>
        <v>0</v>
      </c>
      <c r="K71" s="459">
        <f t="shared" ref="K71:U71" si="17">IF(OR($E69=0,$E70=0),0,IF($E67=K$48,MIN(ROUND($E72,2),ROUND(ROUND($E72,2)/$E71*SUMPRODUCT(($J70:$U70="X")*(ROUND($J64:$U64,4))),2)),0))</f>
        <v>0</v>
      </c>
      <c r="L71" s="459">
        <f t="shared" si="17"/>
        <v>0</v>
      </c>
      <c r="M71" s="459">
        <f t="shared" si="17"/>
        <v>0</v>
      </c>
      <c r="N71" s="459">
        <f t="shared" si="17"/>
        <v>0</v>
      </c>
      <c r="O71" s="459">
        <f t="shared" si="17"/>
        <v>0</v>
      </c>
      <c r="P71" s="459">
        <f t="shared" si="17"/>
        <v>0</v>
      </c>
      <c r="Q71" s="459">
        <f t="shared" si="17"/>
        <v>0</v>
      </c>
      <c r="R71" s="459">
        <f t="shared" si="17"/>
        <v>0</v>
      </c>
      <c r="S71" s="459">
        <f t="shared" si="17"/>
        <v>0</v>
      </c>
      <c r="T71" s="459">
        <f t="shared" si="17"/>
        <v>0</v>
      </c>
      <c r="U71" s="459">
        <f t="shared" si="17"/>
        <v>0</v>
      </c>
      <c r="V71" s="461">
        <f>SUMPRODUCT(ROUND(J71:U71,2))</f>
        <v>0</v>
      </c>
      <c r="W71" s="394"/>
    </row>
    <row r="72" spans="1:23" ht="15" customHeight="1" x14ac:dyDescent="0.2">
      <c r="A72" s="250"/>
      <c r="B72" s="197"/>
      <c r="C72" s="503" t="s">
        <v>218</v>
      </c>
      <c r="D72" s="249"/>
      <c r="E72" s="249"/>
      <c r="F72" s="200"/>
      <c r="G72" s="192" t="s">
        <v>230</v>
      </c>
      <c r="H72" s="208"/>
      <c r="I72" s="226" t="s">
        <v>28</v>
      </c>
      <c r="J72" s="459">
        <f>IF(OR($E69=0,$E70=0),0,IF($E67=J$48,MIN(ROUND($E73,2),ROUND(ROUND($E73,2)/$E71*SUMPRODUCT(($J70:$U70="X")*(ROUND($J64:$U64,4))),2)),0))</f>
        <v>0</v>
      </c>
      <c r="K72" s="459">
        <f t="shared" ref="K72:U72" si="18">IF(OR($E69=0,$E70=0),0,IF($E67=K$48,MIN(ROUND($E73,2),ROUND(ROUND($E73,2)/$E71*SUMPRODUCT(($J70:$U70="X")*(ROUND($J64:$U64,4))),2)),0))</f>
        <v>0</v>
      </c>
      <c r="L72" s="459">
        <f t="shared" si="18"/>
        <v>0</v>
      </c>
      <c r="M72" s="459">
        <f t="shared" si="18"/>
        <v>0</v>
      </c>
      <c r="N72" s="459">
        <f t="shared" si="18"/>
        <v>0</v>
      </c>
      <c r="O72" s="459">
        <f t="shared" si="18"/>
        <v>0</v>
      </c>
      <c r="P72" s="459">
        <f t="shared" si="18"/>
        <v>0</v>
      </c>
      <c r="Q72" s="459">
        <f t="shared" si="18"/>
        <v>0</v>
      </c>
      <c r="R72" s="459">
        <f t="shared" si="18"/>
        <v>0</v>
      </c>
      <c r="S72" s="459">
        <f t="shared" si="18"/>
        <v>0</v>
      </c>
      <c r="T72" s="459">
        <f t="shared" si="18"/>
        <v>0</v>
      </c>
      <c r="U72" s="459">
        <f t="shared" si="18"/>
        <v>0</v>
      </c>
      <c r="V72" s="461">
        <f>SUMPRODUCT(ROUND(J72:U72,2))</f>
        <v>0</v>
      </c>
      <c r="W72" s="394"/>
    </row>
    <row r="73" spans="1:23" ht="15" customHeight="1" x14ac:dyDescent="0.2">
      <c r="A73" s="250"/>
      <c r="B73" s="197"/>
      <c r="C73" s="503" t="s">
        <v>231</v>
      </c>
      <c r="D73" s="249"/>
      <c r="E73" s="249"/>
      <c r="F73" s="200"/>
      <c r="G73" s="504" t="str">
        <f>$P$44</f>
        <v>Pauschale für Sozialabgaben inkl. Berufsgenossenschaft</v>
      </c>
      <c r="H73" s="505"/>
      <c r="I73" s="506" t="s">
        <v>28</v>
      </c>
      <c r="J73" s="507">
        <f t="shared" ref="J73:U73" si="19">ROUND(J72*$U$44,2)</f>
        <v>0</v>
      </c>
      <c r="K73" s="507">
        <f t="shared" si="19"/>
        <v>0</v>
      </c>
      <c r="L73" s="507">
        <f t="shared" si="19"/>
        <v>0</v>
      </c>
      <c r="M73" s="507">
        <f t="shared" si="19"/>
        <v>0</v>
      </c>
      <c r="N73" s="507">
        <f t="shared" si="19"/>
        <v>0</v>
      </c>
      <c r="O73" s="507">
        <f t="shared" si="19"/>
        <v>0</v>
      </c>
      <c r="P73" s="507">
        <f t="shared" si="19"/>
        <v>0</v>
      </c>
      <c r="Q73" s="507">
        <f t="shared" si="19"/>
        <v>0</v>
      </c>
      <c r="R73" s="507">
        <f t="shared" si="19"/>
        <v>0</v>
      </c>
      <c r="S73" s="507">
        <f t="shared" si="19"/>
        <v>0</v>
      </c>
      <c r="T73" s="507">
        <f t="shared" si="19"/>
        <v>0</v>
      </c>
      <c r="U73" s="507">
        <f t="shared" si="19"/>
        <v>0</v>
      </c>
      <c r="V73" s="508">
        <f>SUMPRODUCT(ROUND(J73:U73,2))</f>
        <v>0</v>
      </c>
      <c r="W73" s="394"/>
    </row>
    <row r="74" spans="1:23" ht="15" customHeight="1" thickBot="1" x14ac:dyDescent="0.25">
      <c r="A74" s="250"/>
      <c r="B74" s="231"/>
      <c r="C74" s="232"/>
      <c r="D74" s="232"/>
      <c r="E74" s="232"/>
      <c r="F74" s="334"/>
      <c r="G74" s="245"/>
      <c r="H74" s="337"/>
      <c r="I74" s="253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7"/>
      <c r="W74" s="394">
        <f>IF(COUNTIF(V62:V73,"&gt;0")&gt;0,1,0)</f>
        <v>0</v>
      </c>
    </row>
    <row r="75" spans="1:23" ht="15" customHeight="1" thickTop="1" x14ac:dyDescent="0.2">
      <c r="A75" s="250"/>
      <c r="B75" s="330"/>
      <c r="C75" s="332"/>
      <c r="D75" s="332"/>
      <c r="E75" s="332"/>
      <c r="F75" s="333"/>
      <c r="G75" s="215" t="s">
        <v>99</v>
      </c>
      <c r="H75" s="216"/>
      <c r="I75" s="217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340"/>
      <c r="W75" s="394"/>
    </row>
    <row r="76" spans="1:23" ht="15" customHeight="1" x14ac:dyDescent="0.2">
      <c r="A76" s="250"/>
      <c r="B76" s="204" t="s">
        <v>5</v>
      </c>
      <c r="C76" s="189"/>
      <c r="D76" s="701"/>
      <c r="E76" s="702"/>
      <c r="F76" s="199"/>
      <c r="G76" s="190" t="s">
        <v>59</v>
      </c>
      <c r="H76" s="206"/>
      <c r="I76" s="191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341"/>
      <c r="W76" s="394"/>
    </row>
    <row r="77" spans="1:23" ht="15" customHeight="1" x14ac:dyDescent="0.2">
      <c r="A77" s="250"/>
      <c r="B77" s="197"/>
      <c r="C77" s="189"/>
      <c r="D77" s="189"/>
      <c r="E77" s="189"/>
      <c r="F77" s="198"/>
      <c r="G77" s="228" t="s">
        <v>127</v>
      </c>
      <c r="H77" s="211"/>
      <c r="I77" s="193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1"/>
      <c r="W77" s="394"/>
    </row>
    <row r="78" spans="1:23" ht="15" customHeight="1" x14ac:dyDescent="0.2">
      <c r="A78" s="250"/>
      <c r="B78" s="204" t="s">
        <v>129</v>
      </c>
      <c r="C78" s="189"/>
      <c r="D78" s="189"/>
      <c r="E78" s="189"/>
      <c r="F78" s="200"/>
      <c r="G78" s="346" t="s">
        <v>125</v>
      </c>
      <c r="I78" s="347" t="s">
        <v>28</v>
      </c>
      <c r="J78" s="463">
        <f t="shared" ref="J78:U78" si="20">IF(AND($D80=J$48,$E80=J$48),ROUND($D85,2)+ROUND($E85,2),IF($D80=J$48,$D85,IF($E80=J$48,$E85,0)))</f>
        <v>0</v>
      </c>
      <c r="K78" s="463">
        <f t="shared" si="20"/>
        <v>0</v>
      </c>
      <c r="L78" s="463">
        <f t="shared" si="20"/>
        <v>0</v>
      </c>
      <c r="M78" s="463">
        <f t="shared" si="20"/>
        <v>0</v>
      </c>
      <c r="N78" s="463">
        <f t="shared" si="20"/>
        <v>0</v>
      </c>
      <c r="O78" s="463">
        <f t="shared" si="20"/>
        <v>0</v>
      </c>
      <c r="P78" s="463">
        <f t="shared" si="20"/>
        <v>0</v>
      </c>
      <c r="Q78" s="463">
        <f t="shared" si="20"/>
        <v>0</v>
      </c>
      <c r="R78" s="463">
        <f t="shared" si="20"/>
        <v>0</v>
      </c>
      <c r="S78" s="463">
        <f t="shared" si="20"/>
        <v>0</v>
      </c>
      <c r="T78" s="463">
        <f t="shared" si="20"/>
        <v>0</v>
      </c>
      <c r="U78" s="463">
        <f t="shared" si="20"/>
        <v>0</v>
      </c>
      <c r="V78" s="464">
        <f>SUMPRODUCT(ROUND(J78:U78,2))</f>
        <v>0</v>
      </c>
      <c r="W78" s="394"/>
    </row>
    <row r="79" spans="1:23" ht="15" customHeight="1" x14ac:dyDescent="0.2">
      <c r="A79" s="250"/>
      <c r="B79" s="197"/>
      <c r="C79" s="339"/>
      <c r="D79" s="336">
        <v>1</v>
      </c>
      <c r="E79" s="336">
        <v>2</v>
      </c>
      <c r="F79" s="200"/>
      <c r="G79" s="328" t="s">
        <v>123</v>
      </c>
      <c r="H79" s="207"/>
      <c r="I79" s="191"/>
      <c r="J79" s="331">
        <f t="shared" ref="J79:U79" si="21">IF(OR($D82=0,$D83=0),0,IF(AND(J$48&gt;=$D82,J$48&lt;=$D83),"X",""))</f>
        <v>0</v>
      </c>
      <c r="K79" s="331">
        <f t="shared" si="21"/>
        <v>0</v>
      </c>
      <c r="L79" s="331">
        <f t="shared" si="21"/>
        <v>0</v>
      </c>
      <c r="M79" s="331">
        <f t="shared" si="21"/>
        <v>0</v>
      </c>
      <c r="N79" s="331">
        <f t="shared" si="21"/>
        <v>0</v>
      </c>
      <c r="O79" s="331">
        <f t="shared" si="21"/>
        <v>0</v>
      </c>
      <c r="P79" s="331">
        <f t="shared" si="21"/>
        <v>0</v>
      </c>
      <c r="Q79" s="331">
        <f t="shared" si="21"/>
        <v>0</v>
      </c>
      <c r="R79" s="331">
        <f t="shared" si="21"/>
        <v>0</v>
      </c>
      <c r="S79" s="331">
        <f t="shared" si="21"/>
        <v>0</v>
      </c>
      <c r="T79" s="331">
        <f t="shared" si="21"/>
        <v>0</v>
      </c>
      <c r="U79" s="331">
        <f t="shared" si="21"/>
        <v>0</v>
      </c>
      <c r="V79" s="342"/>
      <c r="W79" s="394"/>
    </row>
    <row r="80" spans="1:23" ht="15" customHeight="1" x14ac:dyDescent="0.2">
      <c r="A80" s="250"/>
      <c r="B80" s="197"/>
      <c r="C80" s="503" t="s">
        <v>215</v>
      </c>
      <c r="D80" s="335"/>
      <c r="E80" s="335"/>
      <c r="F80" s="200"/>
      <c r="G80" s="194" t="s">
        <v>86</v>
      </c>
      <c r="H80" s="329"/>
      <c r="I80" s="226" t="s">
        <v>28</v>
      </c>
      <c r="J80" s="459">
        <f>IF(OR($D82=0,$D83=0),0,IF($D80=J$48,MIN(ROUND($D85,2),ROUND(ROUND($D85,2)/$D84*SUMPRODUCT(($J79:$U79="X")*(ROUND($J77:$U77,4))),2)),0))</f>
        <v>0</v>
      </c>
      <c r="K80" s="459">
        <f t="shared" ref="K80:U80" si="22">IF(OR($D82=0,$D83=0),0,IF($D80=K$48,MIN(ROUND($D85,2),ROUND(ROUND($D85,2)/$D84*SUMPRODUCT(($J79:$U79="X")*(ROUND($J77:$U77,4))),2)),0))</f>
        <v>0</v>
      </c>
      <c r="L80" s="459">
        <f t="shared" si="22"/>
        <v>0</v>
      </c>
      <c r="M80" s="459">
        <f t="shared" si="22"/>
        <v>0</v>
      </c>
      <c r="N80" s="459">
        <f t="shared" si="22"/>
        <v>0</v>
      </c>
      <c r="O80" s="459">
        <f t="shared" si="22"/>
        <v>0</v>
      </c>
      <c r="P80" s="459">
        <f t="shared" si="22"/>
        <v>0</v>
      </c>
      <c r="Q80" s="459">
        <f t="shared" si="22"/>
        <v>0</v>
      </c>
      <c r="R80" s="459">
        <f t="shared" si="22"/>
        <v>0</v>
      </c>
      <c r="S80" s="459">
        <f t="shared" si="22"/>
        <v>0</v>
      </c>
      <c r="T80" s="459">
        <f t="shared" si="22"/>
        <v>0</v>
      </c>
      <c r="U80" s="459">
        <f t="shared" si="22"/>
        <v>0</v>
      </c>
      <c r="V80" s="461">
        <f>SUMPRODUCT(ROUND(J80:U80,2))</f>
        <v>0</v>
      </c>
      <c r="W80" s="394"/>
    </row>
    <row r="81" spans="1:23" ht="15" customHeight="1" x14ac:dyDescent="0.2">
      <c r="A81" s="250"/>
      <c r="B81" s="197"/>
      <c r="C81" s="503" t="s">
        <v>216</v>
      </c>
      <c r="D81" s="338"/>
      <c r="E81" s="344"/>
      <c r="F81" s="200"/>
      <c r="G81" s="192" t="s">
        <v>230</v>
      </c>
      <c r="H81" s="208"/>
      <c r="I81" s="226" t="s">
        <v>28</v>
      </c>
      <c r="J81" s="459">
        <f>IF(OR($D82=0,$D83=0),0,IF($D80=J$48,MIN(ROUND($D86,2),ROUND(ROUND($D86,2)/$D84*SUMPRODUCT(($J79:$U79="X")*(ROUND($J77:$U77,4))),2)),0))</f>
        <v>0</v>
      </c>
      <c r="K81" s="459">
        <f t="shared" ref="K81:U81" si="23">IF(OR($D82=0,$D83=0),0,IF($D80=K$48,MIN(ROUND($D86,2),ROUND(ROUND($D86,2)/$D84*SUMPRODUCT(($J79:$U79="X")*(ROUND($J77:$U77,4))),2)),0))</f>
        <v>0</v>
      </c>
      <c r="L81" s="459">
        <f t="shared" si="23"/>
        <v>0</v>
      </c>
      <c r="M81" s="459">
        <f t="shared" si="23"/>
        <v>0</v>
      </c>
      <c r="N81" s="459">
        <f t="shared" si="23"/>
        <v>0</v>
      </c>
      <c r="O81" s="459">
        <f t="shared" si="23"/>
        <v>0</v>
      </c>
      <c r="P81" s="459">
        <f t="shared" si="23"/>
        <v>0</v>
      </c>
      <c r="Q81" s="459">
        <f t="shared" si="23"/>
        <v>0</v>
      </c>
      <c r="R81" s="459">
        <f t="shared" si="23"/>
        <v>0</v>
      </c>
      <c r="S81" s="459">
        <f t="shared" si="23"/>
        <v>0</v>
      </c>
      <c r="T81" s="459">
        <f t="shared" si="23"/>
        <v>0</v>
      </c>
      <c r="U81" s="459">
        <f t="shared" si="23"/>
        <v>0</v>
      </c>
      <c r="V81" s="461">
        <f>SUMPRODUCT(ROUND(J81:U81,2))</f>
        <v>0</v>
      </c>
      <c r="W81" s="394"/>
    </row>
    <row r="82" spans="1:23" ht="15" customHeight="1" x14ac:dyDescent="0.2">
      <c r="A82" s="250"/>
      <c r="B82" s="197"/>
      <c r="C82" s="509" t="s">
        <v>30</v>
      </c>
      <c r="D82" s="327"/>
      <c r="E82" s="327"/>
      <c r="F82" s="200"/>
      <c r="G82" s="265" t="str">
        <f>$P$44</f>
        <v>Pauschale für Sozialabgaben inkl. Berufsgenossenschaft</v>
      </c>
      <c r="H82" s="329"/>
      <c r="I82" s="226" t="s">
        <v>28</v>
      </c>
      <c r="J82" s="459">
        <f>ROUND(J81*$U$44,2)</f>
        <v>0</v>
      </c>
      <c r="K82" s="459">
        <f t="shared" ref="K82:U82" si="24">ROUND(K81*$U$44,2)</f>
        <v>0</v>
      </c>
      <c r="L82" s="459">
        <f t="shared" si="24"/>
        <v>0</v>
      </c>
      <c r="M82" s="459">
        <f t="shared" si="24"/>
        <v>0</v>
      </c>
      <c r="N82" s="459">
        <f t="shared" si="24"/>
        <v>0</v>
      </c>
      <c r="O82" s="459">
        <f t="shared" si="24"/>
        <v>0</v>
      </c>
      <c r="P82" s="459">
        <f t="shared" si="24"/>
        <v>0</v>
      </c>
      <c r="Q82" s="459">
        <f t="shared" si="24"/>
        <v>0</v>
      </c>
      <c r="R82" s="459">
        <f t="shared" si="24"/>
        <v>0</v>
      </c>
      <c r="S82" s="459">
        <f t="shared" si="24"/>
        <v>0</v>
      </c>
      <c r="T82" s="459">
        <f t="shared" si="24"/>
        <v>0</v>
      </c>
      <c r="U82" s="459">
        <f t="shared" si="24"/>
        <v>0</v>
      </c>
      <c r="V82" s="461">
        <f>SUMPRODUCT(ROUND(J82:U82,2))</f>
        <v>0</v>
      </c>
      <c r="W82" s="394"/>
    </row>
    <row r="83" spans="1:23" ht="15" customHeight="1" x14ac:dyDescent="0.2">
      <c r="A83" s="250"/>
      <c r="B83" s="197"/>
      <c r="C83" s="509" t="s">
        <v>31</v>
      </c>
      <c r="D83" s="327"/>
      <c r="E83" s="327"/>
      <c r="F83" s="200"/>
      <c r="G83" s="328" t="s">
        <v>124</v>
      </c>
      <c r="H83" s="207"/>
      <c r="I83" s="191"/>
      <c r="J83" s="331">
        <f t="shared" ref="J83:U83" si="25">IF(OR($E82=0,$E83=0),0,IF(AND(J$48&gt;=$E82,J$48&lt;=$E83),"X",""))</f>
        <v>0</v>
      </c>
      <c r="K83" s="331">
        <f t="shared" si="25"/>
        <v>0</v>
      </c>
      <c r="L83" s="331">
        <f t="shared" si="25"/>
        <v>0</v>
      </c>
      <c r="M83" s="331">
        <f t="shared" si="25"/>
        <v>0</v>
      </c>
      <c r="N83" s="331">
        <f t="shared" si="25"/>
        <v>0</v>
      </c>
      <c r="O83" s="331">
        <f t="shared" si="25"/>
        <v>0</v>
      </c>
      <c r="P83" s="331">
        <f t="shared" si="25"/>
        <v>0</v>
      </c>
      <c r="Q83" s="331">
        <f t="shared" si="25"/>
        <v>0</v>
      </c>
      <c r="R83" s="331">
        <f t="shared" si="25"/>
        <v>0</v>
      </c>
      <c r="S83" s="331">
        <f t="shared" si="25"/>
        <v>0</v>
      </c>
      <c r="T83" s="331">
        <f t="shared" si="25"/>
        <v>0</v>
      </c>
      <c r="U83" s="331">
        <f t="shared" si="25"/>
        <v>0</v>
      </c>
      <c r="V83" s="205"/>
      <c r="W83" s="394"/>
    </row>
    <row r="84" spans="1:23" ht="15" customHeight="1" x14ac:dyDescent="0.2">
      <c r="A84" s="250"/>
      <c r="B84" s="197"/>
      <c r="C84" s="509" t="s">
        <v>126</v>
      </c>
      <c r="D84" s="343" t="str">
        <f>IF(OR(D82=0,D83=0),"",DATEDIF(D82,D83,"m")+1)</f>
        <v/>
      </c>
      <c r="E84" s="343" t="str">
        <f>IF(OR(E82=0,E83=0),"",DATEDIF(E82,E83,"m")+1)</f>
        <v/>
      </c>
      <c r="F84" s="200"/>
      <c r="G84" s="194" t="s">
        <v>86</v>
      </c>
      <c r="H84" s="329"/>
      <c r="I84" s="226" t="s">
        <v>28</v>
      </c>
      <c r="J84" s="459">
        <f>IF(OR($E82=0,$E83=0),0,IF($E80=J$48,MIN(ROUND($E85,2),ROUND(ROUND($E85,2)/$E84*SUMPRODUCT(($J83:$U83="X")*(ROUND($J77:$U77,4))),2)),0))</f>
        <v>0</v>
      </c>
      <c r="K84" s="459">
        <f t="shared" ref="K84:U84" si="26">IF(OR($E82=0,$E83=0),0,IF($E80=K$48,MIN(ROUND($E85,2),ROUND(ROUND($E85,2)/$E84*SUMPRODUCT(($J83:$U83="X")*(ROUND($J77:$U77,4))),2)),0))</f>
        <v>0</v>
      </c>
      <c r="L84" s="459">
        <f t="shared" si="26"/>
        <v>0</v>
      </c>
      <c r="M84" s="459">
        <f t="shared" si="26"/>
        <v>0</v>
      </c>
      <c r="N84" s="459">
        <f t="shared" si="26"/>
        <v>0</v>
      </c>
      <c r="O84" s="459">
        <f t="shared" si="26"/>
        <v>0</v>
      </c>
      <c r="P84" s="459">
        <f t="shared" si="26"/>
        <v>0</v>
      </c>
      <c r="Q84" s="459">
        <f t="shared" si="26"/>
        <v>0</v>
      </c>
      <c r="R84" s="459">
        <f t="shared" si="26"/>
        <v>0</v>
      </c>
      <c r="S84" s="459">
        <f t="shared" si="26"/>
        <v>0</v>
      </c>
      <c r="T84" s="459">
        <f t="shared" si="26"/>
        <v>0</v>
      </c>
      <c r="U84" s="459">
        <f t="shared" si="26"/>
        <v>0</v>
      </c>
      <c r="V84" s="461">
        <f>SUMPRODUCT(ROUND(J84:U84,2))</f>
        <v>0</v>
      </c>
      <c r="W84" s="394"/>
    </row>
    <row r="85" spans="1:23" ht="15" customHeight="1" x14ac:dyDescent="0.2">
      <c r="A85" s="250"/>
      <c r="B85" s="197"/>
      <c r="C85" s="503" t="s">
        <v>218</v>
      </c>
      <c r="D85" s="249"/>
      <c r="E85" s="249"/>
      <c r="F85" s="200"/>
      <c r="G85" s="192" t="s">
        <v>230</v>
      </c>
      <c r="H85" s="208"/>
      <c r="I85" s="226" t="s">
        <v>28</v>
      </c>
      <c r="J85" s="459">
        <f>IF(OR($E82=0,$E83=0),0,IF($E80=J$48,MIN(ROUND($E86,2),ROUND(ROUND($E86,2)/$E84*SUMPRODUCT(($J83:$U83="X")*(ROUND($J77:$U77,4))),2)),0))</f>
        <v>0</v>
      </c>
      <c r="K85" s="459">
        <f t="shared" ref="K85:U85" si="27">IF(OR($E82=0,$E83=0),0,IF($E80=K$48,MIN(ROUND($E86,2),ROUND(ROUND($E86,2)/$E84*SUMPRODUCT(($J83:$U83="X")*(ROUND($J77:$U77,4))),2)),0))</f>
        <v>0</v>
      </c>
      <c r="L85" s="459">
        <f t="shared" si="27"/>
        <v>0</v>
      </c>
      <c r="M85" s="459">
        <f t="shared" si="27"/>
        <v>0</v>
      </c>
      <c r="N85" s="459">
        <f t="shared" si="27"/>
        <v>0</v>
      </c>
      <c r="O85" s="459">
        <f t="shared" si="27"/>
        <v>0</v>
      </c>
      <c r="P85" s="459">
        <f t="shared" si="27"/>
        <v>0</v>
      </c>
      <c r="Q85" s="459">
        <f t="shared" si="27"/>
        <v>0</v>
      </c>
      <c r="R85" s="459">
        <f t="shared" si="27"/>
        <v>0</v>
      </c>
      <c r="S85" s="459">
        <f t="shared" si="27"/>
        <v>0</v>
      </c>
      <c r="T85" s="459">
        <f t="shared" si="27"/>
        <v>0</v>
      </c>
      <c r="U85" s="459">
        <f t="shared" si="27"/>
        <v>0</v>
      </c>
      <c r="V85" s="461">
        <f>SUMPRODUCT(ROUND(J85:U85,2))</f>
        <v>0</v>
      </c>
      <c r="W85" s="394"/>
    </row>
    <row r="86" spans="1:23" ht="15" customHeight="1" x14ac:dyDescent="0.2">
      <c r="A86" s="250"/>
      <c r="B86" s="197"/>
      <c r="C86" s="503" t="s">
        <v>231</v>
      </c>
      <c r="D86" s="249"/>
      <c r="E86" s="249"/>
      <c r="F86" s="200"/>
      <c r="G86" s="504" t="str">
        <f>$P$44</f>
        <v>Pauschale für Sozialabgaben inkl. Berufsgenossenschaft</v>
      </c>
      <c r="H86" s="505"/>
      <c r="I86" s="506" t="s">
        <v>28</v>
      </c>
      <c r="J86" s="507">
        <f t="shared" ref="J86:U86" si="28">ROUND(J85*$U$44,2)</f>
        <v>0</v>
      </c>
      <c r="K86" s="507">
        <f t="shared" si="28"/>
        <v>0</v>
      </c>
      <c r="L86" s="507">
        <f t="shared" si="28"/>
        <v>0</v>
      </c>
      <c r="M86" s="507">
        <f t="shared" si="28"/>
        <v>0</v>
      </c>
      <c r="N86" s="507">
        <f t="shared" si="28"/>
        <v>0</v>
      </c>
      <c r="O86" s="507">
        <f t="shared" si="28"/>
        <v>0</v>
      </c>
      <c r="P86" s="507">
        <f t="shared" si="28"/>
        <v>0</v>
      </c>
      <c r="Q86" s="507">
        <f t="shared" si="28"/>
        <v>0</v>
      </c>
      <c r="R86" s="507">
        <f t="shared" si="28"/>
        <v>0</v>
      </c>
      <c r="S86" s="507">
        <f t="shared" si="28"/>
        <v>0</v>
      </c>
      <c r="T86" s="507">
        <f t="shared" si="28"/>
        <v>0</v>
      </c>
      <c r="U86" s="507">
        <f t="shared" si="28"/>
        <v>0</v>
      </c>
      <c r="V86" s="508">
        <f>SUMPRODUCT(ROUND(J86:U86,2))</f>
        <v>0</v>
      </c>
      <c r="W86" s="394"/>
    </row>
    <row r="87" spans="1:23" ht="15" customHeight="1" thickBot="1" x14ac:dyDescent="0.25">
      <c r="A87" s="250"/>
      <c r="B87" s="231"/>
      <c r="C87" s="232"/>
      <c r="D87" s="232"/>
      <c r="E87" s="232"/>
      <c r="F87" s="334"/>
      <c r="G87" s="245"/>
      <c r="H87" s="337"/>
      <c r="I87" s="253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7"/>
      <c r="W87" s="394">
        <f>IF(COUNTIF(V75:V86,"&gt;0")&gt;0,1,0)</f>
        <v>0</v>
      </c>
    </row>
    <row r="88" spans="1:23" ht="15" customHeight="1" thickTop="1" x14ac:dyDescent="0.2">
      <c r="A88" s="250"/>
      <c r="B88" s="330"/>
      <c r="C88" s="332"/>
      <c r="D88" s="332"/>
      <c r="E88" s="332"/>
      <c r="F88" s="333"/>
      <c r="G88" s="215" t="s">
        <v>99</v>
      </c>
      <c r="H88" s="216"/>
      <c r="I88" s="217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340"/>
      <c r="W88" s="394"/>
    </row>
    <row r="89" spans="1:23" ht="15" customHeight="1" x14ac:dyDescent="0.2">
      <c r="A89" s="250"/>
      <c r="B89" s="204" t="s">
        <v>5</v>
      </c>
      <c r="C89" s="189"/>
      <c r="D89" s="701"/>
      <c r="E89" s="702"/>
      <c r="F89" s="199"/>
      <c r="G89" s="190" t="s">
        <v>59</v>
      </c>
      <c r="H89" s="206"/>
      <c r="I89" s="191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341"/>
      <c r="W89" s="394"/>
    </row>
    <row r="90" spans="1:23" ht="15" customHeight="1" x14ac:dyDescent="0.2">
      <c r="A90" s="250"/>
      <c r="B90" s="197"/>
      <c r="C90" s="189"/>
      <c r="D90" s="189"/>
      <c r="E90" s="189"/>
      <c r="F90" s="198"/>
      <c r="G90" s="228" t="s">
        <v>127</v>
      </c>
      <c r="H90" s="211"/>
      <c r="I90" s="193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1"/>
      <c r="W90" s="394"/>
    </row>
    <row r="91" spans="1:23" ht="15" customHeight="1" x14ac:dyDescent="0.2">
      <c r="A91" s="250"/>
      <c r="B91" s="204" t="s">
        <v>129</v>
      </c>
      <c r="C91" s="189"/>
      <c r="D91" s="189"/>
      <c r="E91" s="189"/>
      <c r="F91" s="200"/>
      <c r="G91" s="346" t="s">
        <v>125</v>
      </c>
      <c r="I91" s="347" t="s">
        <v>28</v>
      </c>
      <c r="J91" s="463">
        <f t="shared" ref="J91:U91" si="29">IF(AND($D93=J$48,$E93=J$48),ROUND($D98,2)+ROUND($E98,2),IF($D93=J$48,$D98,IF($E93=J$48,$E98,0)))</f>
        <v>0</v>
      </c>
      <c r="K91" s="463">
        <f t="shared" si="29"/>
        <v>0</v>
      </c>
      <c r="L91" s="463">
        <f t="shared" si="29"/>
        <v>0</v>
      </c>
      <c r="M91" s="463">
        <f t="shared" si="29"/>
        <v>0</v>
      </c>
      <c r="N91" s="463">
        <f t="shared" si="29"/>
        <v>0</v>
      </c>
      <c r="O91" s="463">
        <f t="shared" si="29"/>
        <v>0</v>
      </c>
      <c r="P91" s="463">
        <f t="shared" si="29"/>
        <v>0</v>
      </c>
      <c r="Q91" s="463">
        <f t="shared" si="29"/>
        <v>0</v>
      </c>
      <c r="R91" s="463">
        <f t="shared" si="29"/>
        <v>0</v>
      </c>
      <c r="S91" s="463">
        <f t="shared" si="29"/>
        <v>0</v>
      </c>
      <c r="T91" s="463">
        <f t="shared" si="29"/>
        <v>0</v>
      </c>
      <c r="U91" s="463">
        <f t="shared" si="29"/>
        <v>0</v>
      </c>
      <c r="V91" s="464">
        <f>SUMPRODUCT(ROUND(J91:U91,2))</f>
        <v>0</v>
      </c>
      <c r="W91" s="394"/>
    </row>
    <row r="92" spans="1:23" ht="15" customHeight="1" x14ac:dyDescent="0.2">
      <c r="A92" s="250"/>
      <c r="B92" s="197"/>
      <c r="C92" s="339"/>
      <c r="D92" s="336">
        <v>1</v>
      </c>
      <c r="E92" s="336">
        <v>2</v>
      </c>
      <c r="F92" s="200"/>
      <c r="G92" s="328" t="s">
        <v>123</v>
      </c>
      <c r="H92" s="207"/>
      <c r="I92" s="191"/>
      <c r="J92" s="331">
        <f t="shared" ref="J92:U92" si="30">IF(OR($D95=0,$D96=0),0,IF(AND(J$48&gt;=$D95,J$48&lt;=$D96),"X",""))</f>
        <v>0</v>
      </c>
      <c r="K92" s="331">
        <f t="shared" si="30"/>
        <v>0</v>
      </c>
      <c r="L92" s="331">
        <f t="shared" si="30"/>
        <v>0</v>
      </c>
      <c r="M92" s="331">
        <f t="shared" si="30"/>
        <v>0</v>
      </c>
      <c r="N92" s="331">
        <f t="shared" si="30"/>
        <v>0</v>
      </c>
      <c r="O92" s="331">
        <f t="shared" si="30"/>
        <v>0</v>
      </c>
      <c r="P92" s="331">
        <f t="shared" si="30"/>
        <v>0</v>
      </c>
      <c r="Q92" s="331">
        <f t="shared" si="30"/>
        <v>0</v>
      </c>
      <c r="R92" s="331">
        <f t="shared" si="30"/>
        <v>0</v>
      </c>
      <c r="S92" s="331">
        <f t="shared" si="30"/>
        <v>0</v>
      </c>
      <c r="T92" s="331">
        <f t="shared" si="30"/>
        <v>0</v>
      </c>
      <c r="U92" s="331">
        <f t="shared" si="30"/>
        <v>0</v>
      </c>
      <c r="V92" s="342"/>
      <c r="W92" s="394"/>
    </row>
    <row r="93" spans="1:23" ht="15" customHeight="1" x14ac:dyDescent="0.2">
      <c r="A93" s="250"/>
      <c r="B93" s="197"/>
      <c r="C93" s="503" t="s">
        <v>215</v>
      </c>
      <c r="D93" s="335"/>
      <c r="E93" s="335"/>
      <c r="F93" s="200"/>
      <c r="G93" s="194" t="s">
        <v>86</v>
      </c>
      <c r="H93" s="329"/>
      <c r="I93" s="226" t="s">
        <v>28</v>
      </c>
      <c r="J93" s="459">
        <f>IF(OR($D95=0,$D96=0),0,IF($D93=J$48,MIN(ROUND($D98,2),ROUND(ROUND($D98,2)/$D97*SUMPRODUCT(($J92:$U92="X")*(ROUND($J90:$U90,4))),2)),0))</f>
        <v>0</v>
      </c>
      <c r="K93" s="459">
        <f t="shared" ref="K93:U93" si="31">IF(OR($D95=0,$D96=0),0,IF($D93=K$48,MIN(ROUND($D98,2),ROUND(ROUND($D98,2)/$D97*SUMPRODUCT(($J92:$U92="X")*(ROUND($J90:$U90,4))),2)),0))</f>
        <v>0</v>
      </c>
      <c r="L93" s="459">
        <f t="shared" si="31"/>
        <v>0</v>
      </c>
      <c r="M93" s="459">
        <f t="shared" si="31"/>
        <v>0</v>
      </c>
      <c r="N93" s="459">
        <f t="shared" si="31"/>
        <v>0</v>
      </c>
      <c r="O93" s="459">
        <f t="shared" si="31"/>
        <v>0</v>
      </c>
      <c r="P93" s="459">
        <f t="shared" si="31"/>
        <v>0</v>
      </c>
      <c r="Q93" s="459">
        <f t="shared" si="31"/>
        <v>0</v>
      </c>
      <c r="R93" s="459">
        <f t="shared" si="31"/>
        <v>0</v>
      </c>
      <c r="S93" s="459">
        <f t="shared" si="31"/>
        <v>0</v>
      </c>
      <c r="T93" s="459">
        <f t="shared" si="31"/>
        <v>0</v>
      </c>
      <c r="U93" s="459">
        <f t="shared" si="31"/>
        <v>0</v>
      </c>
      <c r="V93" s="461">
        <f>SUMPRODUCT(ROUND(J93:U93,2))</f>
        <v>0</v>
      </c>
      <c r="W93" s="394"/>
    </row>
    <row r="94" spans="1:23" ht="15" customHeight="1" x14ac:dyDescent="0.2">
      <c r="A94" s="250"/>
      <c r="B94" s="197"/>
      <c r="C94" s="503" t="s">
        <v>216</v>
      </c>
      <c r="D94" s="338"/>
      <c r="E94" s="344"/>
      <c r="F94" s="200"/>
      <c r="G94" s="192" t="s">
        <v>230</v>
      </c>
      <c r="H94" s="208"/>
      <c r="I94" s="226" t="s">
        <v>28</v>
      </c>
      <c r="J94" s="459">
        <f>IF(OR($D95=0,$D96=0),0,IF($D93=J$48,MIN(ROUND($D99,2),ROUND(ROUND($D99,2)/$D97*SUMPRODUCT(($J92:$U92="X")*(ROUND($J90:$U90,4))),2)),0))</f>
        <v>0</v>
      </c>
      <c r="K94" s="459">
        <f t="shared" ref="K94:U94" si="32">IF(OR($D95=0,$D96=0),0,IF($D93=K$48,MIN(ROUND($D99,2),ROUND(ROUND($D99,2)/$D97*SUMPRODUCT(($J92:$U92="X")*(ROUND($J90:$U90,4))),2)),0))</f>
        <v>0</v>
      </c>
      <c r="L94" s="459">
        <f t="shared" si="32"/>
        <v>0</v>
      </c>
      <c r="M94" s="459">
        <f t="shared" si="32"/>
        <v>0</v>
      </c>
      <c r="N94" s="459">
        <f t="shared" si="32"/>
        <v>0</v>
      </c>
      <c r="O94" s="459">
        <f t="shared" si="32"/>
        <v>0</v>
      </c>
      <c r="P94" s="459">
        <f t="shared" si="32"/>
        <v>0</v>
      </c>
      <c r="Q94" s="459">
        <f t="shared" si="32"/>
        <v>0</v>
      </c>
      <c r="R94" s="459">
        <f t="shared" si="32"/>
        <v>0</v>
      </c>
      <c r="S94" s="459">
        <f t="shared" si="32"/>
        <v>0</v>
      </c>
      <c r="T94" s="459">
        <f t="shared" si="32"/>
        <v>0</v>
      </c>
      <c r="U94" s="459">
        <f t="shared" si="32"/>
        <v>0</v>
      </c>
      <c r="V94" s="461">
        <f>SUMPRODUCT(ROUND(J94:U94,2))</f>
        <v>0</v>
      </c>
      <c r="W94" s="394"/>
    </row>
    <row r="95" spans="1:23" ht="15" customHeight="1" x14ac:dyDescent="0.2">
      <c r="A95" s="250"/>
      <c r="B95" s="197"/>
      <c r="C95" s="509" t="s">
        <v>30</v>
      </c>
      <c r="D95" s="327"/>
      <c r="E95" s="327"/>
      <c r="F95" s="200"/>
      <c r="G95" s="265" t="str">
        <f>$P$44</f>
        <v>Pauschale für Sozialabgaben inkl. Berufsgenossenschaft</v>
      </c>
      <c r="H95" s="329"/>
      <c r="I95" s="226" t="s">
        <v>28</v>
      </c>
      <c r="J95" s="459">
        <f>ROUND(J94*$U$44,2)</f>
        <v>0</v>
      </c>
      <c r="K95" s="459">
        <f t="shared" ref="K95:U95" si="33">ROUND(K94*$U$44,2)</f>
        <v>0</v>
      </c>
      <c r="L95" s="459">
        <f t="shared" si="33"/>
        <v>0</v>
      </c>
      <c r="M95" s="459">
        <f t="shared" si="33"/>
        <v>0</v>
      </c>
      <c r="N95" s="459">
        <f t="shared" si="33"/>
        <v>0</v>
      </c>
      <c r="O95" s="459">
        <f t="shared" si="33"/>
        <v>0</v>
      </c>
      <c r="P95" s="459">
        <f t="shared" si="33"/>
        <v>0</v>
      </c>
      <c r="Q95" s="459">
        <f t="shared" si="33"/>
        <v>0</v>
      </c>
      <c r="R95" s="459">
        <f t="shared" si="33"/>
        <v>0</v>
      </c>
      <c r="S95" s="459">
        <f t="shared" si="33"/>
        <v>0</v>
      </c>
      <c r="T95" s="459">
        <f t="shared" si="33"/>
        <v>0</v>
      </c>
      <c r="U95" s="459">
        <f t="shared" si="33"/>
        <v>0</v>
      </c>
      <c r="V95" s="461">
        <f>SUMPRODUCT(ROUND(J95:U95,2))</f>
        <v>0</v>
      </c>
      <c r="W95" s="394"/>
    </row>
    <row r="96" spans="1:23" ht="15" customHeight="1" x14ac:dyDescent="0.2">
      <c r="A96" s="250"/>
      <c r="B96" s="197"/>
      <c r="C96" s="509" t="s">
        <v>31</v>
      </c>
      <c r="D96" s="327"/>
      <c r="E96" s="327"/>
      <c r="F96" s="200"/>
      <c r="G96" s="328" t="s">
        <v>124</v>
      </c>
      <c r="H96" s="207"/>
      <c r="I96" s="191"/>
      <c r="J96" s="331">
        <f t="shared" ref="J96:U96" si="34">IF(OR($E95=0,$E96=0),0,IF(AND(J$48&gt;=$E95,J$48&lt;=$E96),"X",""))</f>
        <v>0</v>
      </c>
      <c r="K96" s="331">
        <f t="shared" si="34"/>
        <v>0</v>
      </c>
      <c r="L96" s="331">
        <f t="shared" si="34"/>
        <v>0</v>
      </c>
      <c r="M96" s="331">
        <f t="shared" si="34"/>
        <v>0</v>
      </c>
      <c r="N96" s="331">
        <f t="shared" si="34"/>
        <v>0</v>
      </c>
      <c r="O96" s="331">
        <f t="shared" si="34"/>
        <v>0</v>
      </c>
      <c r="P96" s="331">
        <f t="shared" si="34"/>
        <v>0</v>
      </c>
      <c r="Q96" s="331">
        <f t="shared" si="34"/>
        <v>0</v>
      </c>
      <c r="R96" s="331">
        <f t="shared" si="34"/>
        <v>0</v>
      </c>
      <c r="S96" s="331">
        <f t="shared" si="34"/>
        <v>0</v>
      </c>
      <c r="T96" s="331">
        <f t="shared" si="34"/>
        <v>0</v>
      </c>
      <c r="U96" s="331">
        <f t="shared" si="34"/>
        <v>0</v>
      </c>
      <c r="V96" s="205"/>
      <c r="W96" s="394"/>
    </row>
    <row r="97" spans="1:23" ht="15" customHeight="1" x14ac:dyDescent="0.2">
      <c r="A97" s="250"/>
      <c r="B97" s="197"/>
      <c r="C97" s="509" t="s">
        <v>126</v>
      </c>
      <c r="D97" s="343" t="str">
        <f>IF(OR(D95=0,D96=0),"",DATEDIF(D95,D96,"m")+1)</f>
        <v/>
      </c>
      <c r="E97" s="343" t="str">
        <f>IF(OR(E95=0,E96=0),"",DATEDIF(E95,E96,"m")+1)</f>
        <v/>
      </c>
      <c r="F97" s="200"/>
      <c r="G97" s="194" t="s">
        <v>86</v>
      </c>
      <c r="H97" s="329"/>
      <c r="I97" s="226" t="s">
        <v>28</v>
      </c>
      <c r="J97" s="459">
        <f>IF(OR($E95=0,$E96=0),0,IF($E93=J$48,MIN(ROUND($E98,2),ROUND(ROUND($E98,2)/$E97*SUMPRODUCT(($J96:$U96="X")*(ROUND($J90:$U90,4))),2)),0))</f>
        <v>0</v>
      </c>
      <c r="K97" s="459">
        <f t="shared" ref="K97:U97" si="35">IF(OR($E95=0,$E96=0),0,IF($E93=K$48,MIN(ROUND($E98,2),ROUND(ROUND($E98,2)/$E97*SUMPRODUCT(($J96:$U96="X")*(ROUND($J90:$U90,4))),2)),0))</f>
        <v>0</v>
      </c>
      <c r="L97" s="459">
        <f t="shared" si="35"/>
        <v>0</v>
      </c>
      <c r="M97" s="459">
        <f t="shared" si="35"/>
        <v>0</v>
      </c>
      <c r="N97" s="459">
        <f t="shared" si="35"/>
        <v>0</v>
      </c>
      <c r="O97" s="459">
        <f t="shared" si="35"/>
        <v>0</v>
      </c>
      <c r="P97" s="459">
        <f t="shared" si="35"/>
        <v>0</v>
      </c>
      <c r="Q97" s="459">
        <f t="shared" si="35"/>
        <v>0</v>
      </c>
      <c r="R97" s="459">
        <f t="shared" si="35"/>
        <v>0</v>
      </c>
      <c r="S97" s="459">
        <f t="shared" si="35"/>
        <v>0</v>
      </c>
      <c r="T97" s="459">
        <f t="shared" si="35"/>
        <v>0</v>
      </c>
      <c r="U97" s="459">
        <f t="shared" si="35"/>
        <v>0</v>
      </c>
      <c r="V97" s="461">
        <f>SUMPRODUCT(ROUND(J97:U97,2))</f>
        <v>0</v>
      </c>
      <c r="W97" s="394"/>
    </row>
    <row r="98" spans="1:23" ht="15" customHeight="1" x14ac:dyDescent="0.2">
      <c r="A98" s="250"/>
      <c r="B98" s="197"/>
      <c r="C98" s="503" t="s">
        <v>218</v>
      </c>
      <c r="D98" s="249"/>
      <c r="E98" s="249"/>
      <c r="F98" s="200"/>
      <c r="G98" s="192" t="s">
        <v>230</v>
      </c>
      <c r="H98" s="208"/>
      <c r="I98" s="226" t="s">
        <v>28</v>
      </c>
      <c r="J98" s="459">
        <f>IF(OR($E95=0,$E96=0),0,IF($E93=J$48,MIN(ROUND($E99,2),ROUND(ROUND($E99,2)/$E97*SUMPRODUCT(($J96:$U96="X")*(ROUND($J90:$U90,4))),2)),0))</f>
        <v>0</v>
      </c>
      <c r="K98" s="459">
        <f t="shared" ref="K98:U98" si="36">IF(OR($E95=0,$E96=0),0,IF($E93=K$48,MIN(ROUND($E99,2),ROUND(ROUND($E99,2)/$E97*SUMPRODUCT(($J96:$U96="X")*(ROUND($J90:$U90,4))),2)),0))</f>
        <v>0</v>
      </c>
      <c r="L98" s="459">
        <f t="shared" si="36"/>
        <v>0</v>
      </c>
      <c r="M98" s="459">
        <f t="shared" si="36"/>
        <v>0</v>
      </c>
      <c r="N98" s="459">
        <f t="shared" si="36"/>
        <v>0</v>
      </c>
      <c r="O98" s="459">
        <f t="shared" si="36"/>
        <v>0</v>
      </c>
      <c r="P98" s="459">
        <f t="shared" si="36"/>
        <v>0</v>
      </c>
      <c r="Q98" s="459">
        <f t="shared" si="36"/>
        <v>0</v>
      </c>
      <c r="R98" s="459">
        <f t="shared" si="36"/>
        <v>0</v>
      </c>
      <c r="S98" s="459">
        <f t="shared" si="36"/>
        <v>0</v>
      </c>
      <c r="T98" s="459">
        <f t="shared" si="36"/>
        <v>0</v>
      </c>
      <c r="U98" s="459">
        <f t="shared" si="36"/>
        <v>0</v>
      </c>
      <c r="V98" s="461">
        <f>SUMPRODUCT(ROUND(J98:U98,2))</f>
        <v>0</v>
      </c>
      <c r="W98" s="394"/>
    </row>
    <row r="99" spans="1:23" ht="15" customHeight="1" x14ac:dyDescent="0.2">
      <c r="A99" s="250"/>
      <c r="B99" s="197"/>
      <c r="C99" s="503" t="s">
        <v>231</v>
      </c>
      <c r="D99" s="249"/>
      <c r="E99" s="249"/>
      <c r="F99" s="200"/>
      <c r="G99" s="504" t="str">
        <f>$P$44</f>
        <v>Pauschale für Sozialabgaben inkl. Berufsgenossenschaft</v>
      </c>
      <c r="H99" s="505"/>
      <c r="I99" s="506" t="s">
        <v>28</v>
      </c>
      <c r="J99" s="507">
        <f t="shared" ref="J99:U99" si="37">ROUND(J98*$U$44,2)</f>
        <v>0</v>
      </c>
      <c r="K99" s="507">
        <f t="shared" si="37"/>
        <v>0</v>
      </c>
      <c r="L99" s="507">
        <f t="shared" si="37"/>
        <v>0</v>
      </c>
      <c r="M99" s="507">
        <f t="shared" si="37"/>
        <v>0</v>
      </c>
      <c r="N99" s="507">
        <f t="shared" si="37"/>
        <v>0</v>
      </c>
      <c r="O99" s="507">
        <f t="shared" si="37"/>
        <v>0</v>
      </c>
      <c r="P99" s="507">
        <f t="shared" si="37"/>
        <v>0</v>
      </c>
      <c r="Q99" s="507">
        <f t="shared" si="37"/>
        <v>0</v>
      </c>
      <c r="R99" s="507">
        <f t="shared" si="37"/>
        <v>0</v>
      </c>
      <c r="S99" s="507">
        <f t="shared" si="37"/>
        <v>0</v>
      </c>
      <c r="T99" s="507">
        <f t="shared" si="37"/>
        <v>0</v>
      </c>
      <c r="U99" s="507">
        <f t="shared" si="37"/>
        <v>0</v>
      </c>
      <c r="V99" s="508">
        <f>SUMPRODUCT(ROUND(J99:U99,2))</f>
        <v>0</v>
      </c>
      <c r="W99" s="394"/>
    </row>
    <row r="100" spans="1:23" ht="15" customHeight="1" thickBot="1" x14ac:dyDescent="0.25">
      <c r="A100" s="250"/>
      <c r="B100" s="231"/>
      <c r="C100" s="232"/>
      <c r="D100" s="232"/>
      <c r="E100" s="232"/>
      <c r="F100" s="334"/>
      <c r="G100" s="245"/>
      <c r="H100" s="337"/>
      <c r="I100" s="253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7"/>
      <c r="W100" s="394">
        <f>IF(COUNTIF(V88:V99,"&gt;0")&gt;0,1,0)</f>
        <v>0</v>
      </c>
    </row>
    <row r="101" spans="1:23" ht="15" customHeight="1" thickTop="1" x14ac:dyDescent="0.2">
      <c r="A101" s="250"/>
      <c r="B101" s="330"/>
      <c r="C101" s="332"/>
      <c r="D101" s="332"/>
      <c r="E101" s="332"/>
      <c r="F101" s="333"/>
      <c r="G101" s="215" t="s">
        <v>99</v>
      </c>
      <c r="H101" s="216"/>
      <c r="I101" s="217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340"/>
      <c r="W101" s="394"/>
    </row>
    <row r="102" spans="1:23" ht="15" customHeight="1" x14ac:dyDescent="0.2">
      <c r="A102" s="250"/>
      <c r="B102" s="204" t="s">
        <v>5</v>
      </c>
      <c r="C102" s="189"/>
      <c r="D102" s="701"/>
      <c r="E102" s="702"/>
      <c r="F102" s="199"/>
      <c r="G102" s="190" t="s">
        <v>59</v>
      </c>
      <c r="H102" s="206"/>
      <c r="I102" s="191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341"/>
      <c r="W102" s="394"/>
    </row>
    <row r="103" spans="1:23" ht="15" customHeight="1" x14ac:dyDescent="0.2">
      <c r="A103" s="250"/>
      <c r="B103" s="197"/>
      <c r="C103" s="189"/>
      <c r="D103" s="189"/>
      <c r="E103" s="189"/>
      <c r="F103" s="198"/>
      <c r="G103" s="228" t="s">
        <v>127</v>
      </c>
      <c r="H103" s="211"/>
      <c r="I103" s="193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1"/>
      <c r="W103" s="394"/>
    </row>
    <row r="104" spans="1:23" ht="15" customHeight="1" x14ac:dyDescent="0.2">
      <c r="A104" s="250"/>
      <c r="B104" s="204" t="s">
        <v>129</v>
      </c>
      <c r="C104" s="189"/>
      <c r="D104" s="189"/>
      <c r="E104" s="189"/>
      <c r="F104" s="200"/>
      <c r="G104" s="346" t="s">
        <v>125</v>
      </c>
      <c r="I104" s="347" t="s">
        <v>28</v>
      </c>
      <c r="J104" s="463">
        <f t="shared" ref="J104:U104" si="38">IF(AND($D106=J$48,$E106=J$48),ROUND($D111,2)+ROUND($E111,2),IF($D106=J$48,$D111,IF($E106=J$48,$E111,0)))</f>
        <v>0</v>
      </c>
      <c r="K104" s="463">
        <f t="shared" si="38"/>
        <v>0</v>
      </c>
      <c r="L104" s="463">
        <f t="shared" si="38"/>
        <v>0</v>
      </c>
      <c r="M104" s="463">
        <f t="shared" si="38"/>
        <v>0</v>
      </c>
      <c r="N104" s="463">
        <f t="shared" si="38"/>
        <v>0</v>
      </c>
      <c r="O104" s="463">
        <f t="shared" si="38"/>
        <v>0</v>
      </c>
      <c r="P104" s="463">
        <f t="shared" si="38"/>
        <v>0</v>
      </c>
      <c r="Q104" s="463">
        <f t="shared" si="38"/>
        <v>0</v>
      </c>
      <c r="R104" s="463">
        <f t="shared" si="38"/>
        <v>0</v>
      </c>
      <c r="S104" s="463">
        <f t="shared" si="38"/>
        <v>0</v>
      </c>
      <c r="T104" s="463">
        <f t="shared" si="38"/>
        <v>0</v>
      </c>
      <c r="U104" s="463">
        <f t="shared" si="38"/>
        <v>0</v>
      </c>
      <c r="V104" s="464">
        <f>SUMPRODUCT(ROUND(J104:U104,2))</f>
        <v>0</v>
      </c>
      <c r="W104" s="394"/>
    </row>
    <row r="105" spans="1:23" ht="15" customHeight="1" x14ac:dyDescent="0.2">
      <c r="A105" s="250"/>
      <c r="B105" s="197"/>
      <c r="C105" s="339"/>
      <c r="D105" s="336">
        <v>1</v>
      </c>
      <c r="E105" s="336">
        <v>2</v>
      </c>
      <c r="F105" s="200"/>
      <c r="G105" s="328" t="s">
        <v>123</v>
      </c>
      <c r="H105" s="207"/>
      <c r="I105" s="191"/>
      <c r="J105" s="331">
        <f t="shared" ref="J105:U105" si="39">IF(OR($D108=0,$D109=0),0,IF(AND(J$48&gt;=$D108,J$48&lt;=$D109),"X",""))</f>
        <v>0</v>
      </c>
      <c r="K105" s="331">
        <f t="shared" si="39"/>
        <v>0</v>
      </c>
      <c r="L105" s="331">
        <f t="shared" si="39"/>
        <v>0</v>
      </c>
      <c r="M105" s="331">
        <f t="shared" si="39"/>
        <v>0</v>
      </c>
      <c r="N105" s="331">
        <f t="shared" si="39"/>
        <v>0</v>
      </c>
      <c r="O105" s="331">
        <f t="shared" si="39"/>
        <v>0</v>
      </c>
      <c r="P105" s="331">
        <f t="shared" si="39"/>
        <v>0</v>
      </c>
      <c r="Q105" s="331">
        <f t="shared" si="39"/>
        <v>0</v>
      </c>
      <c r="R105" s="331">
        <f t="shared" si="39"/>
        <v>0</v>
      </c>
      <c r="S105" s="331">
        <f t="shared" si="39"/>
        <v>0</v>
      </c>
      <c r="T105" s="331">
        <f t="shared" si="39"/>
        <v>0</v>
      </c>
      <c r="U105" s="331">
        <f t="shared" si="39"/>
        <v>0</v>
      </c>
      <c r="V105" s="342"/>
      <c r="W105" s="394"/>
    </row>
    <row r="106" spans="1:23" ht="15" customHeight="1" x14ac:dyDescent="0.2">
      <c r="A106" s="250"/>
      <c r="B106" s="197"/>
      <c r="C106" s="503" t="s">
        <v>215</v>
      </c>
      <c r="D106" s="335"/>
      <c r="E106" s="335"/>
      <c r="F106" s="200"/>
      <c r="G106" s="194" t="s">
        <v>86</v>
      </c>
      <c r="H106" s="329"/>
      <c r="I106" s="226" t="s">
        <v>28</v>
      </c>
      <c r="J106" s="459">
        <f>IF(OR($D108=0,$D109=0),0,IF($D106=J$48,MIN(ROUND($D111,2),ROUND(ROUND($D111,2)/$D110*SUMPRODUCT(($J105:$U105="X")*(ROUND($J103:$U103,4))),2)),0))</f>
        <v>0</v>
      </c>
      <c r="K106" s="459">
        <f t="shared" ref="K106:U106" si="40">IF(OR($D108=0,$D109=0),0,IF($D106=K$48,MIN(ROUND($D111,2),ROUND(ROUND($D111,2)/$D110*SUMPRODUCT(($J105:$U105="X")*(ROUND($J103:$U103,4))),2)),0))</f>
        <v>0</v>
      </c>
      <c r="L106" s="459">
        <f t="shared" si="40"/>
        <v>0</v>
      </c>
      <c r="M106" s="459">
        <f t="shared" si="40"/>
        <v>0</v>
      </c>
      <c r="N106" s="459">
        <f t="shared" si="40"/>
        <v>0</v>
      </c>
      <c r="O106" s="459">
        <f t="shared" si="40"/>
        <v>0</v>
      </c>
      <c r="P106" s="459">
        <f t="shared" si="40"/>
        <v>0</v>
      </c>
      <c r="Q106" s="459">
        <f t="shared" si="40"/>
        <v>0</v>
      </c>
      <c r="R106" s="459">
        <f t="shared" si="40"/>
        <v>0</v>
      </c>
      <c r="S106" s="459">
        <f t="shared" si="40"/>
        <v>0</v>
      </c>
      <c r="T106" s="459">
        <f t="shared" si="40"/>
        <v>0</v>
      </c>
      <c r="U106" s="459">
        <f t="shared" si="40"/>
        <v>0</v>
      </c>
      <c r="V106" s="461">
        <f>SUMPRODUCT(ROUND(J106:U106,2))</f>
        <v>0</v>
      </c>
      <c r="W106" s="394"/>
    </row>
    <row r="107" spans="1:23" ht="15" customHeight="1" x14ac:dyDescent="0.2">
      <c r="A107" s="250"/>
      <c r="B107" s="197"/>
      <c r="C107" s="503" t="s">
        <v>216</v>
      </c>
      <c r="D107" s="338"/>
      <c r="E107" s="344"/>
      <c r="F107" s="200"/>
      <c r="G107" s="192" t="s">
        <v>230</v>
      </c>
      <c r="H107" s="208"/>
      <c r="I107" s="226" t="s">
        <v>28</v>
      </c>
      <c r="J107" s="459">
        <f>IF(OR($D108=0,$D109=0),0,IF($D106=J$48,MIN(ROUND($D112,2),ROUND(ROUND($D112,2)/$D110*SUMPRODUCT(($J105:$U105="X")*(ROUND($J103:$U103,4))),2)),0))</f>
        <v>0</v>
      </c>
      <c r="K107" s="459">
        <f t="shared" ref="K107:U107" si="41">IF(OR($D108=0,$D109=0),0,IF($D106=K$48,MIN(ROUND($D112,2),ROUND(ROUND($D112,2)/$D110*SUMPRODUCT(($J105:$U105="X")*(ROUND($J103:$U103,4))),2)),0))</f>
        <v>0</v>
      </c>
      <c r="L107" s="459">
        <f t="shared" si="41"/>
        <v>0</v>
      </c>
      <c r="M107" s="459">
        <f t="shared" si="41"/>
        <v>0</v>
      </c>
      <c r="N107" s="459">
        <f t="shared" si="41"/>
        <v>0</v>
      </c>
      <c r="O107" s="459">
        <f t="shared" si="41"/>
        <v>0</v>
      </c>
      <c r="P107" s="459">
        <f t="shared" si="41"/>
        <v>0</v>
      </c>
      <c r="Q107" s="459">
        <f t="shared" si="41"/>
        <v>0</v>
      </c>
      <c r="R107" s="459">
        <f t="shared" si="41"/>
        <v>0</v>
      </c>
      <c r="S107" s="459">
        <f t="shared" si="41"/>
        <v>0</v>
      </c>
      <c r="T107" s="459">
        <f t="shared" si="41"/>
        <v>0</v>
      </c>
      <c r="U107" s="459">
        <f t="shared" si="41"/>
        <v>0</v>
      </c>
      <c r="V107" s="461">
        <f>SUMPRODUCT(ROUND(J107:U107,2))</f>
        <v>0</v>
      </c>
      <c r="W107" s="394"/>
    </row>
    <row r="108" spans="1:23" ht="15" customHeight="1" x14ac:dyDescent="0.2">
      <c r="A108" s="250"/>
      <c r="B108" s="197"/>
      <c r="C108" s="509" t="s">
        <v>30</v>
      </c>
      <c r="D108" s="327"/>
      <c r="E108" s="327"/>
      <c r="F108" s="200"/>
      <c r="G108" s="265" t="str">
        <f>$P$44</f>
        <v>Pauschale für Sozialabgaben inkl. Berufsgenossenschaft</v>
      </c>
      <c r="H108" s="329"/>
      <c r="I108" s="226" t="s">
        <v>28</v>
      </c>
      <c r="J108" s="459">
        <f>ROUND(J107*$U$44,2)</f>
        <v>0</v>
      </c>
      <c r="K108" s="459">
        <f t="shared" ref="K108:U108" si="42">ROUND(K107*$U$44,2)</f>
        <v>0</v>
      </c>
      <c r="L108" s="459">
        <f t="shared" si="42"/>
        <v>0</v>
      </c>
      <c r="M108" s="459">
        <f t="shared" si="42"/>
        <v>0</v>
      </c>
      <c r="N108" s="459">
        <f t="shared" si="42"/>
        <v>0</v>
      </c>
      <c r="O108" s="459">
        <f t="shared" si="42"/>
        <v>0</v>
      </c>
      <c r="P108" s="459">
        <f t="shared" si="42"/>
        <v>0</v>
      </c>
      <c r="Q108" s="459">
        <f t="shared" si="42"/>
        <v>0</v>
      </c>
      <c r="R108" s="459">
        <f t="shared" si="42"/>
        <v>0</v>
      </c>
      <c r="S108" s="459">
        <f t="shared" si="42"/>
        <v>0</v>
      </c>
      <c r="T108" s="459">
        <f t="shared" si="42"/>
        <v>0</v>
      </c>
      <c r="U108" s="459">
        <f t="shared" si="42"/>
        <v>0</v>
      </c>
      <c r="V108" s="461">
        <f>SUMPRODUCT(ROUND(J108:U108,2))</f>
        <v>0</v>
      </c>
      <c r="W108" s="394"/>
    </row>
    <row r="109" spans="1:23" ht="15" customHeight="1" x14ac:dyDescent="0.2">
      <c r="A109" s="250"/>
      <c r="B109" s="197"/>
      <c r="C109" s="509" t="s">
        <v>31</v>
      </c>
      <c r="D109" s="327"/>
      <c r="E109" s="327"/>
      <c r="F109" s="200"/>
      <c r="G109" s="328" t="s">
        <v>124</v>
      </c>
      <c r="H109" s="207"/>
      <c r="I109" s="191"/>
      <c r="J109" s="331">
        <f t="shared" ref="J109:U109" si="43">IF(OR($E108=0,$E109=0),0,IF(AND(J$48&gt;=$E108,J$48&lt;=$E109),"X",""))</f>
        <v>0</v>
      </c>
      <c r="K109" s="331">
        <f t="shared" si="43"/>
        <v>0</v>
      </c>
      <c r="L109" s="331">
        <f t="shared" si="43"/>
        <v>0</v>
      </c>
      <c r="M109" s="331">
        <f t="shared" si="43"/>
        <v>0</v>
      </c>
      <c r="N109" s="331">
        <f t="shared" si="43"/>
        <v>0</v>
      </c>
      <c r="O109" s="331">
        <f t="shared" si="43"/>
        <v>0</v>
      </c>
      <c r="P109" s="331">
        <f t="shared" si="43"/>
        <v>0</v>
      </c>
      <c r="Q109" s="331">
        <f t="shared" si="43"/>
        <v>0</v>
      </c>
      <c r="R109" s="331">
        <f t="shared" si="43"/>
        <v>0</v>
      </c>
      <c r="S109" s="331">
        <f t="shared" si="43"/>
        <v>0</v>
      </c>
      <c r="T109" s="331">
        <f t="shared" si="43"/>
        <v>0</v>
      </c>
      <c r="U109" s="331">
        <f t="shared" si="43"/>
        <v>0</v>
      </c>
      <c r="V109" s="205"/>
      <c r="W109" s="394"/>
    </row>
    <row r="110" spans="1:23" ht="15" customHeight="1" x14ac:dyDescent="0.2">
      <c r="A110" s="250"/>
      <c r="B110" s="197"/>
      <c r="C110" s="509" t="s">
        <v>126</v>
      </c>
      <c r="D110" s="343" t="str">
        <f>IF(OR(D108=0,D109=0),"",DATEDIF(D108,D109,"m")+1)</f>
        <v/>
      </c>
      <c r="E110" s="343" t="str">
        <f>IF(OR(E108=0,E109=0),"",DATEDIF(E108,E109,"m")+1)</f>
        <v/>
      </c>
      <c r="F110" s="200"/>
      <c r="G110" s="194" t="s">
        <v>86</v>
      </c>
      <c r="H110" s="329"/>
      <c r="I110" s="226" t="s">
        <v>28</v>
      </c>
      <c r="J110" s="459">
        <f>IF(OR($E108=0,$E109=0),0,IF($E106=J$48,MIN(ROUND($E111,2),ROUND(ROUND($E111,2)/$E110*SUMPRODUCT(($J109:$U109="X")*(ROUND($J103:$U103,4))),2)),0))</f>
        <v>0</v>
      </c>
      <c r="K110" s="459">
        <f t="shared" ref="K110:U110" si="44">IF(OR($E108=0,$E109=0),0,IF($E106=K$48,MIN(ROUND($E111,2),ROUND(ROUND($E111,2)/$E110*SUMPRODUCT(($J109:$U109="X")*(ROUND($J103:$U103,4))),2)),0))</f>
        <v>0</v>
      </c>
      <c r="L110" s="459">
        <f t="shared" si="44"/>
        <v>0</v>
      </c>
      <c r="M110" s="459">
        <f t="shared" si="44"/>
        <v>0</v>
      </c>
      <c r="N110" s="459">
        <f t="shared" si="44"/>
        <v>0</v>
      </c>
      <c r="O110" s="459">
        <f t="shared" si="44"/>
        <v>0</v>
      </c>
      <c r="P110" s="459">
        <f t="shared" si="44"/>
        <v>0</v>
      </c>
      <c r="Q110" s="459">
        <f t="shared" si="44"/>
        <v>0</v>
      </c>
      <c r="R110" s="459">
        <f t="shared" si="44"/>
        <v>0</v>
      </c>
      <c r="S110" s="459">
        <f t="shared" si="44"/>
        <v>0</v>
      </c>
      <c r="T110" s="459">
        <f t="shared" si="44"/>
        <v>0</v>
      </c>
      <c r="U110" s="459">
        <f t="shared" si="44"/>
        <v>0</v>
      </c>
      <c r="V110" s="461">
        <f>SUMPRODUCT(ROUND(J110:U110,2))</f>
        <v>0</v>
      </c>
      <c r="W110" s="394"/>
    </row>
    <row r="111" spans="1:23" ht="15" customHeight="1" x14ac:dyDescent="0.2">
      <c r="A111" s="250"/>
      <c r="B111" s="197"/>
      <c r="C111" s="503" t="s">
        <v>218</v>
      </c>
      <c r="D111" s="249"/>
      <c r="E111" s="249"/>
      <c r="F111" s="200"/>
      <c r="G111" s="192" t="s">
        <v>230</v>
      </c>
      <c r="H111" s="208"/>
      <c r="I111" s="226" t="s">
        <v>28</v>
      </c>
      <c r="J111" s="459">
        <f>IF(OR($E108=0,$E109=0),0,IF($E106=J$48,MIN(ROUND($E112,2),ROUND(ROUND($E112,2)/$E110*SUMPRODUCT(($J109:$U109="X")*(ROUND($J103:$U103,4))),2)),0))</f>
        <v>0</v>
      </c>
      <c r="K111" s="459">
        <f t="shared" ref="K111:U111" si="45">IF(OR($E108=0,$E109=0),0,IF($E106=K$48,MIN(ROUND($E112,2),ROUND(ROUND($E112,2)/$E110*SUMPRODUCT(($J109:$U109="X")*(ROUND($J103:$U103,4))),2)),0))</f>
        <v>0</v>
      </c>
      <c r="L111" s="459">
        <f t="shared" si="45"/>
        <v>0</v>
      </c>
      <c r="M111" s="459">
        <f t="shared" si="45"/>
        <v>0</v>
      </c>
      <c r="N111" s="459">
        <f t="shared" si="45"/>
        <v>0</v>
      </c>
      <c r="O111" s="459">
        <f t="shared" si="45"/>
        <v>0</v>
      </c>
      <c r="P111" s="459">
        <f t="shared" si="45"/>
        <v>0</v>
      </c>
      <c r="Q111" s="459">
        <f t="shared" si="45"/>
        <v>0</v>
      </c>
      <c r="R111" s="459">
        <f t="shared" si="45"/>
        <v>0</v>
      </c>
      <c r="S111" s="459">
        <f t="shared" si="45"/>
        <v>0</v>
      </c>
      <c r="T111" s="459">
        <f t="shared" si="45"/>
        <v>0</v>
      </c>
      <c r="U111" s="459">
        <f t="shared" si="45"/>
        <v>0</v>
      </c>
      <c r="V111" s="461">
        <f>SUMPRODUCT(ROUND(J111:U111,2))</f>
        <v>0</v>
      </c>
      <c r="W111" s="394"/>
    </row>
    <row r="112" spans="1:23" ht="15" customHeight="1" x14ac:dyDescent="0.2">
      <c r="A112" s="250"/>
      <c r="B112" s="197"/>
      <c r="C112" s="503" t="s">
        <v>231</v>
      </c>
      <c r="D112" s="249"/>
      <c r="E112" s="249"/>
      <c r="F112" s="200"/>
      <c r="G112" s="504" t="str">
        <f>$P$44</f>
        <v>Pauschale für Sozialabgaben inkl. Berufsgenossenschaft</v>
      </c>
      <c r="H112" s="505"/>
      <c r="I112" s="506" t="s">
        <v>28</v>
      </c>
      <c r="J112" s="507">
        <f t="shared" ref="J112:U112" si="46">ROUND(J111*$U$44,2)</f>
        <v>0</v>
      </c>
      <c r="K112" s="507">
        <f t="shared" si="46"/>
        <v>0</v>
      </c>
      <c r="L112" s="507">
        <f t="shared" si="46"/>
        <v>0</v>
      </c>
      <c r="M112" s="507">
        <f t="shared" si="46"/>
        <v>0</v>
      </c>
      <c r="N112" s="507">
        <f t="shared" si="46"/>
        <v>0</v>
      </c>
      <c r="O112" s="507">
        <f t="shared" si="46"/>
        <v>0</v>
      </c>
      <c r="P112" s="507">
        <f t="shared" si="46"/>
        <v>0</v>
      </c>
      <c r="Q112" s="507">
        <f t="shared" si="46"/>
        <v>0</v>
      </c>
      <c r="R112" s="507">
        <f t="shared" si="46"/>
        <v>0</v>
      </c>
      <c r="S112" s="507">
        <f t="shared" si="46"/>
        <v>0</v>
      </c>
      <c r="T112" s="507">
        <f t="shared" si="46"/>
        <v>0</v>
      </c>
      <c r="U112" s="507">
        <f t="shared" si="46"/>
        <v>0</v>
      </c>
      <c r="V112" s="508">
        <f>SUMPRODUCT(ROUND(J112:U112,2))</f>
        <v>0</v>
      </c>
      <c r="W112" s="394"/>
    </row>
    <row r="113" spans="1:23" ht="15" customHeight="1" thickBot="1" x14ac:dyDescent="0.25">
      <c r="A113" s="250"/>
      <c r="B113" s="231"/>
      <c r="C113" s="232"/>
      <c r="D113" s="232"/>
      <c r="E113" s="232"/>
      <c r="F113" s="334"/>
      <c r="G113" s="245"/>
      <c r="H113" s="337"/>
      <c r="I113" s="253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7"/>
      <c r="W113" s="394">
        <f>IF(COUNTIF(V101:V112,"&gt;0")&gt;0,1,0)</f>
        <v>0</v>
      </c>
    </row>
    <row r="114" spans="1:23" ht="15" customHeight="1" thickTop="1" x14ac:dyDescent="0.2">
      <c r="A114" s="250"/>
      <c r="B114" s="330"/>
      <c r="C114" s="332"/>
      <c r="D114" s="332"/>
      <c r="E114" s="332"/>
      <c r="F114" s="333"/>
      <c r="G114" s="215" t="s">
        <v>99</v>
      </c>
      <c r="H114" s="216"/>
      <c r="I114" s="217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340"/>
      <c r="W114" s="394"/>
    </row>
    <row r="115" spans="1:23" ht="15" customHeight="1" x14ac:dyDescent="0.2">
      <c r="A115" s="250"/>
      <c r="B115" s="204" t="s">
        <v>5</v>
      </c>
      <c r="C115" s="189"/>
      <c r="D115" s="701"/>
      <c r="E115" s="702"/>
      <c r="F115" s="199"/>
      <c r="G115" s="190" t="s">
        <v>59</v>
      </c>
      <c r="H115" s="206"/>
      <c r="I115" s="191"/>
      <c r="J115" s="499"/>
      <c r="K115" s="499"/>
      <c r="L115" s="499"/>
      <c r="M115" s="499"/>
      <c r="N115" s="499"/>
      <c r="O115" s="499"/>
      <c r="P115" s="499"/>
      <c r="Q115" s="499"/>
      <c r="R115" s="499"/>
      <c r="S115" s="499"/>
      <c r="T115" s="499"/>
      <c r="U115" s="499"/>
      <c r="V115" s="341"/>
      <c r="W115" s="394"/>
    </row>
    <row r="116" spans="1:23" ht="15" customHeight="1" x14ac:dyDescent="0.2">
      <c r="A116" s="250"/>
      <c r="B116" s="197"/>
      <c r="C116" s="189"/>
      <c r="D116" s="189"/>
      <c r="E116" s="189"/>
      <c r="F116" s="198"/>
      <c r="G116" s="228" t="s">
        <v>127</v>
      </c>
      <c r="H116" s="211"/>
      <c r="I116" s="193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1"/>
      <c r="W116" s="394"/>
    </row>
    <row r="117" spans="1:23" ht="15" customHeight="1" x14ac:dyDescent="0.2">
      <c r="A117" s="250"/>
      <c r="B117" s="204" t="s">
        <v>129</v>
      </c>
      <c r="C117" s="189"/>
      <c r="D117" s="189"/>
      <c r="E117" s="189"/>
      <c r="F117" s="200"/>
      <c r="G117" s="346" t="s">
        <v>125</v>
      </c>
      <c r="I117" s="347" t="s">
        <v>28</v>
      </c>
      <c r="J117" s="463">
        <f t="shared" ref="J117:U117" si="47">IF(AND($D119=J$48,$E119=J$48),ROUND($D124,2)+ROUND($E124,2),IF($D119=J$48,$D124,IF($E119=J$48,$E124,0)))</f>
        <v>0</v>
      </c>
      <c r="K117" s="463">
        <f t="shared" si="47"/>
        <v>0</v>
      </c>
      <c r="L117" s="463">
        <f t="shared" si="47"/>
        <v>0</v>
      </c>
      <c r="M117" s="463">
        <f t="shared" si="47"/>
        <v>0</v>
      </c>
      <c r="N117" s="463">
        <f t="shared" si="47"/>
        <v>0</v>
      </c>
      <c r="O117" s="463">
        <f t="shared" si="47"/>
        <v>0</v>
      </c>
      <c r="P117" s="463">
        <f t="shared" si="47"/>
        <v>0</v>
      </c>
      <c r="Q117" s="463">
        <f t="shared" si="47"/>
        <v>0</v>
      </c>
      <c r="R117" s="463">
        <f t="shared" si="47"/>
        <v>0</v>
      </c>
      <c r="S117" s="463">
        <f t="shared" si="47"/>
        <v>0</v>
      </c>
      <c r="T117" s="463">
        <f t="shared" si="47"/>
        <v>0</v>
      </c>
      <c r="U117" s="463">
        <f t="shared" si="47"/>
        <v>0</v>
      </c>
      <c r="V117" s="464">
        <f>SUMPRODUCT(ROUND(J117:U117,2))</f>
        <v>0</v>
      </c>
      <c r="W117" s="394"/>
    </row>
    <row r="118" spans="1:23" ht="15" customHeight="1" x14ac:dyDescent="0.2">
      <c r="A118" s="250"/>
      <c r="B118" s="197"/>
      <c r="C118" s="339"/>
      <c r="D118" s="336">
        <v>1</v>
      </c>
      <c r="E118" s="336">
        <v>2</v>
      </c>
      <c r="F118" s="200"/>
      <c r="G118" s="328" t="s">
        <v>123</v>
      </c>
      <c r="H118" s="207"/>
      <c r="I118" s="191"/>
      <c r="J118" s="331">
        <f t="shared" ref="J118:U118" si="48">IF(OR($D121=0,$D122=0),0,IF(AND(J$48&gt;=$D121,J$48&lt;=$D122),"X",""))</f>
        <v>0</v>
      </c>
      <c r="K118" s="331">
        <f t="shared" si="48"/>
        <v>0</v>
      </c>
      <c r="L118" s="331">
        <f t="shared" si="48"/>
        <v>0</v>
      </c>
      <c r="M118" s="331">
        <f t="shared" si="48"/>
        <v>0</v>
      </c>
      <c r="N118" s="331">
        <f t="shared" si="48"/>
        <v>0</v>
      </c>
      <c r="O118" s="331">
        <f t="shared" si="48"/>
        <v>0</v>
      </c>
      <c r="P118" s="331">
        <f t="shared" si="48"/>
        <v>0</v>
      </c>
      <c r="Q118" s="331">
        <f t="shared" si="48"/>
        <v>0</v>
      </c>
      <c r="R118" s="331">
        <f t="shared" si="48"/>
        <v>0</v>
      </c>
      <c r="S118" s="331">
        <f t="shared" si="48"/>
        <v>0</v>
      </c>
      <c r="T118" s="331">
        <f t="shared" si="48"/>
        <v>0</v>
      </c>
      <c r="U118" s="331">
        <f t="shared" si="48"/>
        <v>0</v>
      </c>
      <c r="V118" s="342"/>
      <c r="W118" s="394"/>
    </row>
    <row r="119" spans="1:23" ht="15" customHeight="1" x14ac:dyDescent="0.2">
      <c r="A119" s="250"/>
      <c r="B119" s="197"/>
      <c r="C119" s="503" t="s">
        <v>215</v>
      </c>
      <c r="D119" s="335"/>
      <c r="E119" s="335"/>
      <c r="F119" s="200"/>
      <c r="G119" s="194" t="s">
        <v>86</v>
      </c>
      <c r="H119" s="329"/>
      <c r="I119" s="226" t="s">
        <v>28</v>
      </c>
      <c r="J119" s="459">
        <f>IF(OR($D121=0,$D122=0),0,IF($D119=J$48,MIN(ROUND($D124,2),ROUND(ROUND($D124,2)/$D123*SUMPRODUCT(($J118:$U118="X")*(ROUND($J116:$U116,4))),2)),0))</f>
        <v>0</v>
      </c>
      <c r="K119" s="459">
        <f t="shared" ref="K119:U119" si="49">IF(OR($D121=0,$D122=0),0,IF($D119=K$48,MIN(ROUND($D124,2),ROUND(ROUND($D124,2)/$D123*SUMPRODUCT(($J118:$U118="X")*(ROUND($J116:$U116,4))),2)),0))</f>
        <v>0</v>
      </c>
      <c r="L119" s="459">
        <f t="shared" si="49"/>
        <v>0</v>
      </c>
      <c r="M119" s="459">
        <f t="shared" si="49"/>
        <v>0</v>
      </c>
      <c r="N119" s="459">
        <f t="shared" si="49"/>
        <v>0</v>
      </c>
      <c r="O119" s="459">
        <f t="shared" si="49"/>
        <v>0</v>
      </c>
      <c r="P119" s="459">
        <f t="shared" si="49"/>
        <v>0</v>
      </c>
      <c r="Q119" s="459">
        <f t="shared" si="49"/>
        <v>0</v>
      </c>
      <c r="R119" s="459">
        <f t="shared" si="49"/>
        <v>0</v>
      </c>
      <c r="S119" s="459">
        <f t="shared" si="49"/>
        <v>0</v>
      </c>
      <c r="T119" s="459">
        <f t="shared" si="49"/>
        <v>0</v>
      </c>
      <c r="U119" s="459">
        <f t="shared" si="49"/>
        <v>0</v>
      </c>
      <c r="V119" s="461">
        <f>SUMPRODUCT(ROUND(J119:U119,2))</f>
        <v>0</v>
      </c>
      <c r="W119" s="394"/>
    </row>
    <row r="120" spans="1:23" ht="15" customHeight="1" x14ac:dyDescent="0.2">
      <c r="A120" s="250"/>
      <c r="B120" s="197"/>
      <c r="C120" s="503" t="s">
        <v>216</v>
      </c>
      <c r="D120" s="338"/>
      <c r="E120" s="344"/>
      <c r="F120" s="200"/>
      <c r="G120" s="192" t="s">
        <v>230</v>
      </c>
      <c r="H120" s="208"/>
      <c r="I120" s="226" t="s">
        <v>28</v>
      </c>
      <c r="J120" s="459">
        <f>IF(OR($D121=0,$D122=0),0,IF($D119=J$48,MIN(ROUND($D125,2),ROUND(ROUND($D125,2)/$D123*SUMPRODUCT(($J118:$U118="X")*(ROUND($J116:$U116,4))),2)),0))</f>
        <v>0</v>
      </c>
      <c r="K120" s="459">
        <f t="shared" ref="K120:U120" si="50">IF(OR($D121=0,$D122=0),0,IF($D119=K$48,MIN(ROUND($D125,2),ROUND(ROUND($D125,2)/$D123*SUMPRODUCT(($J118:$U118="X")*(ROUND($J116:$U116,4))),2)),0))</f>
        <v>0</v>
      </c>
      <c r="L120" s="459">
        <f t="shared" si="50"/>
        <v>0</v>
      </c>
      <c r="M120" s="459">
        <f t="shared" si="50"/>
        <v>0</v>
      </c>
      <c r="N120" s="459">
        <f t="shared" si="50"/>
        <v>0</v>
      </c>
      <c r="O120" s="459">
        <f t="shared" si="50"/>
        <v>0</v>
      </c>
      <c r="P120" s="459">
        <f t="shared" si="50"/>
        <v>0</v>
      </c>
      <c r="Q120" s="459">
        <f t="shared" si="50"/>
        <v>0</v>
      </c>
      <c r="R120" s="459">
        <f t="shared" si="50"/>
        <v>0</v>
      </c>
      <c r="S120" s="459">
        <f t="shared" si="50"/>
        <v>0</v>
      </c>
      <c r="T120" s="459">
        <f t="shared" si="50"/>
        <v>0</v>
      </c>
      <c r="U120" s="459">
        <f t="shared" si="50"/>
        <v>0</v>
      </c>
      <c r="V120" s="461">
        <f>SUMPRODUCT(ROUND(J120:U120,2))</f>
        <v>0</v>
      </c>
      <c r="W120" s="394"/>
    </row>
    <row r="121" spans="1:23" ht="15" customHeight="1" x14ac:dyDescent="0.2">
      <c r="A121" s="250"/>
      <c r="B121" s="197"/>
      <c r="C121" s="509" t="s">
        <v>30</v>
      </c>
      <c r="D121" s="327"/>
      <c r="E121" s="327"/>
      <c r="F121" s="200"/>
      <c r="G121" s="265" t="str">
        <f>$P$44</f>
        <v>Pauschale für Sozialabgaben inkl. Berufsgenossenschaft</v>
      </c>
      <c r="H121" s="329"/>
      <c r="I121" s="226" t="s">
        <v>28</v>
      </c>
      <c r="J121" s="459">
        <f>ROUND(J120*$U$44,2)</f>
        <v>0</v>
      </c>
      <c r="K121" s="459">
        <f t="shared" ref="K121:U121" si="51">ROUND(K120*$U$44,2)</f>
        <v>0</v>
      </c>
      <c r="L121" s="459">
        <f t="shared" si="51"/>
        <v>0</v>
      </c>
      <c r="M121" s="459">
        <f t="shared" si="51"/>
        <v>0</v>
      </c>
      <c r="N121" s="459">
        <f t="shared" si="51"/>
        <v>0</v>
      </c>
      <c r="O121" s="459">
        <f t="shared" si="51"/>
        <v>0</v>
      </c>
      <c r="P121" s="459">
        <f t="shared" si="51"/>
        <v>0</v>
      </c>
      <c r="Q121" s="459">
        <f t="shared" si="51"/>
        <v>0</v>
      </c>
      <c r="R121" s="459">
        <f t="shared" si="51"/>
        <v>0</v>
      </c>
      <c r="S121" s="459">
        <f t="shared" si="51"/>
        <v>0</v>
      </c>
      <c r="T121" s="459">
        <f t="shared" si="51"/>
        <v>0</v>
      </c>
      <c r="U121" s="459">
        <f t="shared" si="51"/>
        <v>0</v>
      </c>
      <c r="V121" s="461">
        <f>SUMPRODUCT(ROUND(J121:U121,2))</f>
        <v>0</v>
      </c>
      <c r="W121" s="394"/>
    </row>
    <row r="122" spans="1:23" ht="15" customHeight="1" x14ac:dyDescent="0.2">
      <c r="A122" s="250"/>
      <c r="B122" s="197"/>
      <c r="C122" s="509" t="s">
        <v>31</v>
      </c>
      <c r="D122" s="327"/>
      <c r="E122" s="327"/>
      <c r="F122" s="200"/>
      <c r="G122" s="328" t="s">
        <v>124</v>
      </c>
      <c r="H122" s="207"/>
      <c r="I122" s="191"/>
      <c r="J122" s="331">
        <f t="shared" ref="J122:U122" si="52">IF(OR($E121=0,$E122=0),0,IF(AND(J$48&gt;=$E121,J$48&lt;=$E122),"X",""))</f>
        <v>0</v>
      </c>
      <c r="K122" s="331">
        <f t="shared" si="52"/>
        <v>0</v>
      </c>
      <c r="L122" s="331">
        <f t="shared" si="52"/>
        <v>0</v>
      </c>
      <c r="M122" s="331">
        <f t="shared" si="52"/>
        <v>0</v>
      </c>
      <c r="N122" s="331">
        <f t="shared" si="52"/>
        <v>0</v>
      </c>
      <c r="O122" s="331">
        <f t="shared" si="52"/>
        <v>0</v>
      </c>
      <c r="P122" s="331">
        <f t="shared" si="52"/>
        <v>0</v>
      </c>
      <c r="Q122" s="331">
        <f t="shared" si="52"/>
        <v>0</v>
      </c>
      <c r="R122" s="331">
        <f t="shared" si="52"/>
        <v>0</v>
      </c>
      <c r="S122" s="331">
        <f t="shared" si="52"/>
        <v>0</v>
      </c>
      <c r="T122" s="331">
        <f t="shared" si="52"/>
        <v>0</v>
      </c>
      <c r="U122" s="331">
        <f t="shared" si="52"/>
        <v>0</v>
      </c>
      <c r="V122" s="205"/>
      <c r="W122" s="394"/>
    </row>
    <row r="123" spans="1:23" ht="15" customHeight="1" x14ac:dyDescent="0.2">
      <c r="A123" s="250"/>
      <c r="B123" s="197"/>
      <c r="C123" s="509" t="s">
        <v>126</v>
      </c>
      <c r="D123" s="343" t="str">
        <f>IF(OR(D121=0,D122=0),"",DATEDIF(D121,D122,"m")+1)</f>
        <v/>
      </c>
      <c r="E123" s="343" t="str">
        <f>IF(OR(E121=0,E122=0),"",DATEDIF(E121,E122,"m")+1)</f>
        <v/>
      </c>
      <c r="F123" s="200"/>
      <c r="G123" s="194" t="s">
        <v>86</v>
      </c>
      <c r="H123" s="329"/>
      <c r="I123" s="226" t="s">
        <v>28</v>
      </c>
      <c r="J123" s="459">
        <f>IF(OR($E121=0,$E122=0),0,IF($E119=J$48,MIN(ROUND($E124,2),ROUND(ROUND($E124,2)/$E123*SUMPRODUCT(($J122:$U122="X")*(ROUND($J116:$U116,4))),2)),0))</f>
        <v>0</v>
      </c>
      <c r="K123" s="459">
        <f t="shared" ref="K123:U123" si="53">IF(OR($E121=0,$E122=0),0,IF($E119=K$48,MIN(ROUND($E124,2),ROUND(ROUND($E124,2)/$E123*SUMPRODUCT(($J122:$U122="X")*(ROUND($J116:$U116,4))),2)),0))</f>
        <v>0</v>
      </c>
      <c r="L123" s="459">
        <f t="shared" si="53"/>
        <v>0</v>
      </c>
      <c r="M123" s="459">
        <f t="shared" si="53"/>
        <v>0</v>
      </c>
      <c r="N123" s="459">
        <f t="shared" si="53"/>
        <v>0</v>
      </c>
      <c r="O123" s="459">
        <f t="shared" si="53"/>
        <v>0</v>
      </c>
      <c r="P123" s="459">
        <f t="shared" si="53"/>
        <v>0</v>
      </c>
      <c r="Q123" s="459">
        <f t="shared" si="53"/>
        <v>0</v>
      </c>
      <c r="R123" s="459">
        <f t="shared" si="53"/>
        <v>0</v>
      </c>
      <c r="S123" s="459">
        <f t="shared" si="53"/>
        <v>0</v>
      </c>
      <c r="T123" s="459">
        <f t="shared" si="53"/>
        <v>0</v>
      </c>
      <c r="U123" s="459">
        <f t="shared" si="53"/>
        <v>0</v>
      </c>
      <c r="V123" s="461">
        <f>SUMPRODUCT(ROUND(J123:U123,2))</f>
        <v>0</v>
      </c>
      <c r="W123" s="394"/>
    </row>
    <row r="124" spans="1:23" ht="15" customHeight="1" x14ac:dyDescent="0.2">
      <c r="A124" s="250"/>
      <c r="B124" s="197"/>
      <c r="C124" s="503" t="s">
        <v>218</v>
      </c>
      <c r="D124" s="249"/>
      <c r="E124" s="249"/>
      <c r="F124" s="200"/>
      <c r="G124" s="192" t="s">
        <v>230</v>
      </c>
      <c r="H124" s="208"/>
      <c r="I124" s="226" t="s">
        <v>28</v>
      </c>
      <c r="J124" s="459">
        <f>IF(OR($E121=0,$E122=0),0,IF($E119=J$48,MIN(ROUND($E125,2),ROUND(ROUND($E125,2)/$E123*SUMPRODUCT(($J122:$U122="X")*(ROUND($J116:$U116,4))),2)),0))</f>
        <v>0</v>
      </c>
      <c r="K124" s="459">
        <f t="shared" ref="K124:U124" si="54">IF(OR($E121=0,$E122=0),0,IF($E119=K$48,MIN(ROUND($E125,2),ROUND(ROUND($E125,2)/$E123*SUMPRODUCT(($J122:$U122="X")*(ROUND($J116:$U116,4))),2)),0))</f>
        <v>0</v>
      </c>
      <c r="L124" s="459">
        <f t="shared" si="54"/>
        <v>0</v>
      </c>
      <c r="M124" s="459">
        <f t="shared" si="54"/>
        <v>0</v>
      </c>
      <c r="N124" s="459">
        <f t="shared" si="54"/>
        <v>0</v>
      </c>
      <c r="O124" s="459">
        <f t="shared" si="54"/>
        <v>0</v>
      </c>
      <c r="P124" s="459">
        <f t="shared" si="54"/>
        <v>0</v>
      </c>
      <c r="Q124" s="459">
        <f t="shared" si="54"/>
        <v>0</v>
      </c>
      <c r="R124" s="459">
        <f t="shared" si="54"/>
        <v>0</v>
      </c>
      <c r="S124" s="459">
        <f t="shared" si="54"/>
        <v>0</v>
      </c>
      <c r="T124" s="459">
        <f t="shared" si="54"/>
        <v>0</v>
      </c>
      <c r="U124" s="459">
        <f t="shared" si="54"/>
        <v>0</v>
      </c>
      <c r="V124" s="461">
        <f>SUMPRODUCT(ROUND(J124:U124,2))</f>
        <v>0</v>
      </c>
      <c r="W124" s="394"/>
    </row>
    <row r="125" spans="1:23" ht="15" customHeight="1" x14ac:dyDescent="0.2">
      <c r="A125" s="250"/>
      <c r="B125" s="197"/>
      <c r="C125" s="503" t="s">
        <v>231</v>
      </c>
      <c r="D125" s="249"/>
      <c r="E125" s="249"/>
      <c r="F125" s="200"/>
      <c r="G125" s="504" t="str">
        <f>$P$44</f>
        <v>Pauschale für Sozialabgaben inkl. Berufsgenossenschaft</v>
      </c>
      <c r="H125" s="505"/>
      <c r="I125" s="506" t="s">
        <v>28</v>
      </c>
      <c r="J125" s="507">
        <f t="shared" ref="J125:U125" si="55">ROUND(J124*$U$44,2)</f>
        <v>0</v>
      </c>
      <c r="K125" s="507">
        <f t="shared" si="55"/>
        <v>0</v>
      </c>
      <c r="L125" s="507">
        <f t="shared" si="55"/>
        <v>0</v>
      </c>
      <c r="M125" s="507">
        <f t="shared" si="55"/>
        <v>0</v>
      </c>
      <c r="N125" s="507">
        <f t="shared" si="55"/>
        <v>0</v>
      </c>
      <c r="O125" s="507">
        <f t="shared" si="55"/>
        <v>0</v>
      </c>
      <c r="P125" s="507">
        <f t="shared" si="55"/>
        <v>0</v>
      </c>
      <c r="Q125" s="507">
        <f t="shared" si="55"/>
        <v>0</v>
      </c>
      <c r="R125" s="507">
        <f t="shared" si="55"/>
        <v>0</v>
      </c>
      <c r="S125" s="507">
        <f t="shared" si="55"/>
        <v>0</v>
      </c>
      <c r="T125" s="507">
        <f t="shared" si="55"/>
        <v>0</v>
      </c>
      <c r="U125" s="507">
        <f t="shared" si="55"/>
        <v>0</v>
      </c>
      <c r="V125" s="508">
        <f>SUMPRODUCT(ROUND(J125:U125,2))</f>
        <v>0</v>
      </c>
      <c r="W125" s="394"/>
    </row>
    <row r="126" spans="1:23" ht="15" customHeight="1" thickBot="1" x14ac:dyDescent="0.25">
      <c r="A126" s="250"/>
      <c r="B126" s="231"/>
      <c r="C126" s="232"/>
      <c r="D126" s="232"/>
      <c r="E126" s="232"/>
      <c r="F126" s="334"/>
      <c r="G126" s="245"/>
      <c r="H126" s="337"/>
      <c r="I126" s="253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7"/>
      <c r="W126" s="394">
        <f>IF(COUNTIF(V114:V125,"&gt;0")&gt;0,1,0)</f>
        <v>0</v>
      </c>
    </row>
    <row r="127" spans="1:23" ht="15" customHeight="1" thickTop="1" x14ac:dyDescent="0.2">
      <c r="A127" s="250"/>
      <c r="B127" s="330"/>
      <c r="C127" s="332"/>
      <c r="D127" s="332"/>
      <c r="E127" s="332"/>
      <c r="F127" s="333"/>
      <c r="G127" s="215" t="s">
        <v>99</v>
      </c>
      <c r="H127" s="216"/>
      <c r="I127" s="217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340"/>
      <c r="W127" s="394"/>
    </row>
    <row r="128" spans="1:23" ht="15" customHeight="1" x14ac:dyDescent="0.2">
      <c r="A128" s="250"/>
      <c r="B128" s="204" t="s">
        <v>5</v>
      </c>
      <c r="C128" s="189"/>
      <c r="D128" s="701"/>
      <c r="E128" s="702"/>
      <c r="F128" s="199"/>
      <c r="G128" s="190" t="s">
        <v>59</v>
      </c>
      <c r="H128" s="206"/>
      <c r="I128" s="191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341"/>
      <c r="W128" s="394"/>
    </row>
    <row r="129" spans="1:23" ht="15" customHeight="1" x14ac:dyDescent="0.2">
      <c r="A129" s="250"/>
      <c r="B129" s="197"/>
      <c r="C129" s="189"/>
      <c r="D129" s="189"/>
      <c r="E129" s="189"/>
      <c r="F129" s="198"/>
      <c r="G129" s="228" t="s">
        <v>127</v>
      </c>
      <c r="H129" s="211"/>
      <c r="I129" s="193"/>
      <c r="J129" s="502"/>
      <c r="K129" s="502"/>
      <c r="L129" s="502"/>
      <c r="M129" s="502"/>
      <c r="N129" s="502"/>
      <c r="O129" s="502"/>
      <c r="P129" s="502"/>
      <c r="Q129" s="502"/>
      <c r="R129" s="502"/>
      <c r="S129" s="502"/>
      <c r="T129" s="502"/>
      <c r="U129" s="502"/>
      <c r="V129" s="501"/>
      <c r="W129" s="394"/>
    </row>
    <row r="130" spans="1:23" ht="15" customHeight="1" x14ac:dyDescent="0.2">
      <c r="A130" s="250"/>
      <c r="B130" s="204" t="s">
        <v>129</v>
      </c>
      <c r="C130" s="189"/>
      <c r="D130" s="189"/>
      <c r="E130" s="189"/>
      <c r="F130" s="200"/>
      <c r="G130" s="346" t="s">
        <v>125</v>
      </c>
      <c r="I130" s="347" t="s">
        <v>28</v>
      </c>
      <c r="J130" s="463">
        <f t="shared" ref="J130:U130" si="56">IF(AND($D132=J$48,$E132=J$48),ROUND($D137,2)+ROUND($E137,2),IF($D132=J$48,$D137,IF($E132=J$48,$E137,0)))</f>
        <v>0</v>
      </c>
      <c r="K130" s="463">
        <f t="shared" si="56"/>
        <v>0</v>
      </c>
      <c r="L130" s="463">
        <f t="shared" si="56"/>
        <v>0</v>
      </c>
      <c r="M130" s="463">
        <f t="shared" si="56"/>
        <v>0</v>
      </c>
      <c r="N130" s="463">
        <f t="shared" si="56"/>
        <v>0</v>
      </c>
      <c r="O130" s="463">
        <f t="shared" si="56"/>
        <v>0</v>
      </c>
      <c r="P130" s="463">
        <f t="shared" si="56"/>
        <v>0</v>
      </c>
      <c r="Q130" s="463">
        <f t="shared" si="56"/>
        <v>0</v>
      </c>
      <c r="R130" s="463">
        <f t="shared" si="56"/>
        <v>0</v>
      </c>
      <c r="S130" s="463">
        <f t="shared" si="56"/>
        <v>0</v>
      </c>
      <c r="T130" s="463">
        <f t="shared" si="56"/>
        <v>0</v>
      </c>
      <c r="U130" s="463">
        <f t="shared" si="56"/>
        <v>0</v>
      </c>
      <c r="V130" s="464">
        <f>SUMPRODUCT(ROUND(J130:U130,2))</f>
        <v>0</v>
      </c>
      <c r="W130" s="394"/>
    </row>
    <row r="131" spans="1:23" ht="15" customHeight="1" x14ac:dyDescent="0.2">
      <c r="A131" s="250"/>
      <c r="B131" s="197"/>
      <c r="C131" s="339"/>
      <c r="D131" s="336">
        <v>1</v>
      </c>
      <c r="E131" s="336">
        <v>2</v>
      </c>
      <c r="F131" s="200"/>
      <c r="G131" s="328" t="s">
        <v>123</v>
      </c>
      <c r="H131" s="207"/>
      <c r="I131" s="191"/>
      <c r="J131" s="331">
        <f t="shared" ref="J131:U131" si="57">IF(OR($D134=0,$D135=0),0,IF(AND(J$48&gt;=$D134,J$48&lt;=$D135),"X",""))</f>
        <v>0</v>
      </c>
      <c r="K131" s="331">
        <f t="shared" si="57"/>
        <v>0</v>
      </c>
      <c r="L131" s="331">
        <f t="shared" si="57"/>
        <v>0</v>
      </c>
      <c r="M131" s="331">
        <f t="shared" si="57"/>
        <v>0</v>
      </c>
      <c r="N131" s="331">
        <f t="shared" si="57"/>
        <v>0</v>
      </c>
      <c r="O131" s="331">
        <f t="shared" si="57"/>
        <v>0</v>
      </c>
      <c r="P131" s="331">
        <f t="shared" si="57"/>
        <v>0</v>
      </c>
      <c r="Q131" s="331">
        <f t="shared" si="57"/>
        <v>0</v>
      </c>
      <c r="R131" s="331">
        <f t="shared" si="57"/>
        <v>0</v>
      </c>
      <c r="S131" s="331">
        <f t="shared" si="57"/>
        <v>0</v>
      </c>
      <c r="T131" s="331">
        <f t="shared" si="57"/>
        <v>0</v>
      </c>
      <c r="U131" s="331">
        <f t="shared" si="57"/>
        <v>0</v>
      </c>
      <c r="V131" s="342"/>
      <c r="W131" s="394"/>
    </row>
    <row r="132" spans="1:23" ht="15" customHeight="1" x14ac:dyDescent="0.2">
      <c r="A132" s="250"/>
      <c r="B132" s="197"/>
      <c r="C132" s="503" t="s">
        <v>215</v>
      </c>
      <c r="D132" s="335"/>
      <c r="E132" s="335"/>
      <c r="F132" s="200"/>
      <c r="G132" s="194" t="s">
        <v>86</v>
      </c>
      <c r="H132" s="329"/>
      <c r="I132" s="226" t="s">
        <v>28</v>
      </c>
      <c r="J132" s="459">
        <f>IF(OR($D134=0,$D135=0),0,IF($D132=J$48,MIN(ROUND($D137,2),ROUND(ROUND($D137,2)/$D136*SUMPRODUCT(($J131:$U131="X")*(ROUND($J129:$U129,4))),2)),0))</f>
        <v>0</v>
      </c>
      <c r="K132" s="459">
        <f t="shared" ref="K132:U132" si="58">IF(OR($D134=0,$D135=0),0,IF($D132=K$48,MIN(ROUND($D137,2),ROUND(ROUND($D137,2)/$D136*SUMPRODUCT(($J131:$U131="X")*(ROUND($J129:$U129,4))),2)),0))</f>
        <v>0</v>
      </c>
      <c r="L132" s="459">
        <f t="shared" si="58"/>
        <v>0</v>
      </c>
      <c r="M132" s="459">
        <f t="shared" si="58"/>
        <v>0</v>
      </c>
      <c r="N132" s="459">
        <f t="shared" si="58"/>
        <v>0</v>
      </c>
      <c r="O132" s="459">
        <f t="shared" si="58"/>
        <v>0</v>
      </c>
      <c r="P132" s="459">
        <f t="shared" si="58"/>
        <v>0</v>
      </c>
      <c r="Q132" s="459">
        <f t="shared" si="58"/>
        <v>0</v>
      </c>
      <c r="R132" s="459">
        <f t="shared" si="58"/>
        <v>0</v>
      </c>
      <c r="S132" s="459">
        <f t="shared" si="58"/>
        <v>0</v>
      </c>
      <c r="T132" s="459">
        <f t="shared" si="58"/>
        <v>0</v>
      </c>
      <c r="U132" s="459">
        <f t="shared" si="58"/>
        <v>0</v>
      </c>
      <c r="V132" s="461">
        <f>SUMPRODUCT(ROUND(J132:U132,2))</f>
        <v>0</v>
      </c>
      <c r="W132" s="394"/>
    </row>
    <row r="133" spans="1:23" ht="15" customHeight="1" x14ac:dyDescent="0.2">
      <c r="A133" s="250"/>
      <c r="B133" s="197"/>
      <c r="C133" s="503" t="s">
        <v>216</v>
      </c>
      <c r="D133" s="338"/>
      <c r="E133" s="344"/>
      <c r="F133" s="200"/>
      <c r="G133" s="192" t="s">
        <v>230</v>
      </c>
      <c r="H133" s="208"/>
      <c r="I133" s="226" t="s">
        <v>28</v>
      </c>
      <c r="J133" s="459">
        <f>IF(OR($D134=0,$D135=0),0,IF($D132=J$48,MIN(ROUND($D138,2),ROUND(ROUND($D138,2)/$D136*SUMPRODUCT(($J131:$U131="X")*(ROUND($J129:$U129,4))),2)),0))</f>
        <v>0</v>
      </c>
      <c r="K133" s="459">
        <f t="shared" ref="K133:U133" si="59">IF(OR($D134=0,$D135=0),0,IF($D132=K$48,MIN(ROUND($D138,2),ROUND(ROUND($D138,2)/$D136*SUMPRODUCT(($J131:$U131="X")*(ROUND($J129:$U129,4))),2)),0))</f>
        <v>0</v>
      </c>
      <c r="L133" s="459">
        <f t="shared" si="59"/>
        <v>0</v>
      </c>
      <c r="M133" s="459">
        <f t="shared" si="59"/>
        <v>0</v>
      </c>
      <c r="N133" s="459">
        <f t="shared" si="59"/>
        <v>0</v>
      </c>
      <c r="O133" s="459">
        <f t="shared" si="59"/>
        <v>0</v>
      </c>
      <c r="P133" s="459">
        <f t="shared" si="59"/>
        <v>0</v>
      </c>
      <c r="Q133" s="459">
        <f t="shared" si="59"/>
        <v>0</v>
      </c>
      <c r="R133" s="459">
        <f t="shared" si="59"/>
        <v>0</v>
      </c>
      <c r="S133" s="459">
        <f t="shared" si="59"/>
        <v>0</v>
      </c>
      <c r="T133" s="459">
        <f t="shared" si="59"/>
        <v>0</v>
      </c>
      <c r="U133" s="459">
        <f t="shared" si="59"/>
        <v>0</v>
      </c>
      <c r="V133" s="461">
        <f>SUMPRODUCT(ROUND(J133:U133,2))</f>
        <v>0</v>
      </c>
      <c r="W133" s="394"/>
    </row>
    <row r="134" spans="1:23" ht="15" customHeight="1" x14ac:dyDescent="0.2">
      <c r="A134" s="250"/>
      <c r="B134" s="197"/>
      <c r="C134" s="509" t="s">
        <v>30</v>
      </c>
      <c r="D134" s="327"/>
      <c r="E134" s="327"/>
      <c r="F134" s="200"/>
      <c r="G134" s="265" t="str">
        <f>$P$44</f>
        <v>Pauschale für Sozialabgaben inkl. Berufsgenossenschaft</v>
      </c>
      <c r="H134" s="329"/>
      <c r="I134" s="226" t="s">
        <v>28</v>
      </c>
      <c r="J134" s="459">
        <f>ROUND(J133*$U$44,2)</f>
        <v>0</v>
      </c>
      <c r="K134" s="459">
        <f t="shared" ref="K134:U134" si="60">ROUND(K133*$U$44,2)</f>
        <v>0</v>
      </c>
      <c r="L134" s="459">
        <f t="shared" si="60"/>
        <v>0</v>
      </c>
      <c r="M134" s="459">
        <f t="shared" si="60"/>
        <v>0</v>
      </c>
      <c r="N134" s="459">
        <f t="shared" si="60"/>
        <v>0</v>
      </c>
      <c r="O134" s="459">
        <f t="shared" si="60"/>
        <v>0</v>
      </c>
      <c r="P134" s="459">
        <f t="shared" si="60"/>
        <v>0</v>
      </c>
      <c r="Q134" s="459">
        <f t="shared" si="60"/>
        <v>0</v>
      </c>
      <c r="R134" s="459">
        <f t="shared" si="60"/>
        <v>0</v>
      </c>
      <c r="S134" s="459">
        <f t="shared" si="60"/>
        <v>0</v>
      </c>
      <c r="T134" s="459">
        <f t="shared" si="60"/>
        <v>0</v>
      </c>
      <c r="U134" s="459">
        <f t="shared" si="60"/>
        <v>0</v>
      </c>
      <c r="V134" s="461">
        <f>SUMPRODUCT(ROUND(J134:U134,2))</f>
        <v>0</v>
      </c>
      <c r="W134" s="394"/>
    </row>
    <row r="135" spans="1:23" ht="15" customHeight="1" x14ac:dyDescent="0.2">
      <c r="A135" s="250"/>
      <c r="B135" s="197"/>
      <c r="C135" s="509" t="s">
        <v>31</v>
      </c>
      <c r="D135" s="327"/>
      <c r="E135" s="327"/>
      <c r="F135" s="200"/>
      <c r="G135" s="328" t="s">
        <v>124</v>
      </c>
      <c r="H135" s="207"/>
      <c r="I135" s="191"/>
      <c r="J135" s="331">
        <f t="shared" ref="J135:U135" si="61">IF(OR($E134=0,$E135=0),0,IF(AND(J$48&gt;=$E134,J$48&lt;=$E135),"X",""))</f>
        <v>0</v>
      </c>
      <c r="K135" s="331">
        <f t="shared" si="61"/>
        <v>0</v>
      </c>
      <c r="L135" s="331">
        <f t="shared" si="61"/>
        <v>0</v>
      </c>
      <c r="M135" s="331">
        <f t="shared" si="61"/>
        <v>0</v>
      </c>
      <c r="N135" s="331">
        <f t="shared" si="61"/>
        <v>0</v>
      </c>
      <c r="O135" s="331">
        <f t="shared" si="61"/>
        <v>0</v>
      </c>
      <c r="P135" s="331">
        <f t="shared" si="61"/>
        <v>0</v>
      </c>
      <c r="Q135" s="331">
        <f t="shared" si="61"/>
        <v>0</v>
      </c>
      <c r="R135" s="331">
        <f t="shared" si="61"/>
        <v>0</v>
      </c>
      <c r="S135" s="331">
        <f t="shared" si="61"/>
        <v>0</v>
      </c>
      <c r="T135" s="331">
        <f t="shared" si="61"/>
        <v>0</v>
      </c>
      <c r="U135" s="331">
        <f t="shared" si="61"/>
        <v>0</v>
      </c>
      <c r="V135" s="205"/>
      <c r="W135" s="394"/>
    </row>
    <row r="136" spans="1:23" ht="15" customHeight="1" x14ac:dyDescent="0.2">
      <c r="A136" s="250"/>
      <c r="B136" s="197"/>
      <c r="C136" s="509" t="s">
        <v>126</v>
      </c>
      <c r="D136" s="343" t="str">
        <f>IF(OR(D134=0,D135=0),"",DATEDIF(D134,D135,"m")+1)</f>
        <v/>
      </c>
      <c r="E136" s="343" t="str">
        <f>IF(OR(E134=0,E135=0),"",DATEDIF(E134,E135,"m")+1)</f>
        <v/>
      </c>
      <c r="F136" s="200"/>
      <c r="G136" s="194" t="s">
        <v>86</v>
      </c>
      <c r="H136" s="329"/>
      <c r="I136" s="226" t="s">
        <v>28</v>
      </c>
      <c r="J136" s="459">
        <f>IF(OR($E134=0,$E135=0),0,IF($E132=J$48,MIN(ROUND($E137,2),ROUND(ROUND($E137,2)/$E136*SUMPRODUCT(($J135:$U135="X")*(ROUND($J129:$U129,4))),2)),0))</f>
        <v>0</v>
      </c>
      <c r="K136" s="459">
        <f t="shared" ref="K136:U136" si="62">IF(OR($E134=0,$E135=0),0,IF($E132=K$48,MIN(ROUND($E137,2),ROUND(ROUND($E137,2)/$E136*SUMPRODUCT(($J135:$U135="X")*(ROUND($J129:$U129,4))),2)),0))</f>
        <v>0</v>
      </c>
      <c r="L136" s="459">
        <f t="shared" si="62"/>
        <v>0</v>
      </c>
      <c r="M136" s="459">
        <f t="shared" si="62"/>
        <v>0</v>
      </c>
      <c r="N136" s="459">
        <f t="shared" si="62"/>
        <v>0</v>
      </c>
      <c r="O136" s="459">
        <f t="shared" si="62"/>
        <v>0</v>
      </c>
      <c r="P136" s="459">
        <f t="shared" si="62"/>
        <v>0</v>
      </c>
      <c r="Q136" s="459">
        <f t="shared" si="62"/>
        <v>0</v>
      </c>
      <c r="R136" s="459">
        <f t="shared" si="62"/>
        <v>0</v>
      </c>
      <c r="S136" s="459">
        <f t="shared" si="62"/>
        <v>0</v>
      </c>
      <c r="T136" s="459">
        <f t="shared" si="62"/>
        <v>0</v>
      </c>
      <c r="U136" s="459">
        <f t="shared" si="62"/>
        <v>0</v>
      </c>
      <c r="V136" s="461">
        <f>SUMPRODUCT(ROUND(J136:U136,2))</f>
        <v>0</v>
      </c>
      <c r="W136" s="394"/>
    </row>
    <row r="137" spans="1:23" ht="15" customHeight="1" x14ac:dyDescent="0.2">
      <c r="A137" s="250"/>
      <c r="B137" s="197"/>
      <c r="C137" s="503" t="s">
        <v>218</v>
      </c>
      <c r="D137" s="249"/>
      <c r="E137" s="249"/>
      <c r="F137" s="200"/>
      <c r="G137" s="192" t="s">
        <v>230</v>
      </c>
      <c r="H137" s="208"/>
      <c r="I137" s="226" t="s">
        <v>28</v>
      </c>
      <c r="J137" s="459">
        <f>IF(OR($E134=0,$E135=0),0,IF($E132=J$48,MIN(ROUND($E138,2),ROUND(ROUND($E138,2)/$E136*SUMPRODUCT(($J135:$U135="X")*(ROUND($J129:$U129,4))),2)),0))</f>
        <v>0</v>
      </c>
      <c r="K137" s="459">
        <f t="shared" ref="K137:U137" si="63">IF(OR($E134=0,$E135=0),0,IF($E132=K$48,MIN(ROUND($E138,2),ROUND(ROUND($E138,2)/$E136*SUMPRODUCT(($J135:$U135="X")*(ROUND($J129:$U129,4))),2)),0))</f>
        <v>0</v>
      </c>
      <c r="L137" s="459">
        <f t="shared" si="63"/>
        <v>0</v>
      </c>
      <c r="M137" s="459">
        <f t="shared" si="63"/>
        <v>0</v>
      </c>
      <c r="N137" s="459">
        <f t="shared" si="63"/>
        <v>0</v>
      </c>
      <c r="O137" s="459">
        <f t="shared" si="63"/>
        <v>0</v>
      </c>
      <c r="P137" s="459">
        <f t="shared" si="63"/>
        <v>0</v>
      </c>
      <c r="Q137" s="459">
        <f t="shared" si="63"/>
        <v>0</v>
      </c>
      <c r="R137" s="459">
        <f t="shared" si="63"/>
        <v>0</v>
      </c>
      <c r="S137" s="459">
        <f t="shared" si="63"/>
        <v>0</v>
      </c>
      <c r="T137" s="459">
        <f t="shared" si="63"/>
        <v>0</v>
      </c>
      <c r="U137" s="459">
        <f t="shared" si="63"/>
        <v>0</v>
      </c>
      <c r="V137" s="461">
        <f>SUMPRODUCT(ROUND(J137:U137,2))</f>
        <v>0</v>
      </c>
      <c r="W137" s="394"/>
    </row>
    <row r="138" spans="1:23" ht="15" customHeight="1" x14ac:dyDescent="0.2">
      <c r="A138" s="250"/>
      <c r="B138" s="197"/>
      <c r="C138" s="503" t="s">
        <v>231</v>
      </c>
      <c r="D138" s="249"/>
      <c r="E138" s="249"/>
      <c r="F138" s="200"/>
      <c r="G138" s="504" t="str">
        <f>$P$44</f>
        <v>Pauschale für Sozialabgaben inkl. Berufsgenossenschaft</v>
      </c>
      <c r="H138" s="505"/>
      <c r="I138" s="506" t="s">
        <v>28</v>
      </c>
      <c r="J138" s="507">
        <f t="shared" ref="J138:U138" si="64">ROUND(J137*$U$44,2)</f>
        <v>0</v>
      </c>
      <c r="K138" s="507">
        <f t="shared" si="64"/>
        <v>0</v>
      </c>
      <c r="L138" s="507">
        <f t="shared" si="64"/>
        <v>0</v>
      </c>
      <c r="M138" s="507">
        <f t="shared" si="64"/>
        <v>0</v>
      </c>
      <c r="N138" s="507">
        <f t="shared" si="64"/>
        <v>0</v>
      </c>
      <c r="O138" s="507">
        <f t="shared" si="64"/>
        <v>0</v>
      </c>
      <c r="P138" s="507">
        <f t="shared" si="64"/>
        <v>0</v>
      </c>
      <c r="Q138" s="507">
        <f t="shared" si="64"/>
        <v>0</v>
      </c>
      <c r="R138" s="507">
        <f t="shared" si="64"/>
        <v>0</v>
      </c>
      <c r="S138" s="507">
        <f t="shared" si="64"/>
        <v>0</v>
      </c>
      <c r="T138" s="507">
        <f t="shared" si="64"/>
        <v>0</v>
      </c>
      <c r="U138" s="507">
        <f t="shared" si="64"/>
        <v>0</v>
      </c>
      <c r="V138" s="508">
        <f>SUMPRODUCT(ROUND(J138:U138,2))</f>
        <v>0</v>
      </c>
      <c r="W138" s="394"/>
    </row>
    <row r="139" spans="1:23" ht="15" customHeight="1" thickBot="1" x14ac:dyDescent="0.25">
      <c r="A139" s="250"/>
      <c r="B139" s="231"/>
      <c r="C139" s="232"/>
      <c r="D139" s="232"/>
      <c r="E139" s="232"/>
      <c r="F139" s="334"/>
      <c r="G139" s="245"/>
      <c r="H139" s="337"/>
      <c r="I139" s="253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7"/>
      <c r="W139" s="394">
        <f>IF(COUNTIF(V127:V138,"&gt;0")&gt;0,1,0)</f>
        <v>0</v>
      </c>
    </row>
    <row r="140" spans="1:23" ht="15" customHeight="1" thickTop="1" x14ac:dyDescent="0.2">
      <c r="A140" s="250"/>
      <c r="B140" s="330"/>
      <c r="C140" s="332"/>
      <c r="D140" s="332"/>
      <c r="E140" s="332"/>
      <c r="F140" s="333"/>
      <c r="G140" s="215" t="s">
        <v>99</v>
      </c>
      <c r="H140" s="216"/>
      <c r="I140" s="217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340"/>
      <c r="W140" s="394"/>
    </row>
    <row r="141" spans="1:23" ht="15" customHeight="1" x14ac:dyDescent="0.2">
      <c r="A141" s="250"/>
      <c r="B141" s="204" t="s">
        <v>5</v>
      </c>
      <c r="C141" s="189"/>
      <c r="D141" s="701"/>
      <c r="E141" s="702"/>
      <c r="F141" s="199"/>
      <c r="G141" s="190" t="s">
        <v>59</v>
      </c>
      <c r="H141" s="206"/>
      <c r="I141" s="191"/>
      <c r="J141" s="499"/>
      <c r="K141" s="499"/>
      <c r="L141" s="499"/>
      <c r="M141" s="499"/>
      <c r="N141" s="499"/>
      <c r="O141" s="499"/>
      <c r="P141" s="499"/>
      <c r="Q141" s="499"/>
      <c r="R141" s="499"/>
      <c r="S141" s="499"/>
      <c r="T141" s="499"/>
      <c r="U141" s="499"/>
      <c r="V141" s="341"/>
      <c r="W141" s="394"/>
    </row>
    <row r="142" spans="1:23" ht="15" customHeight="1" x14ac:dyDescent="0.2">
      <c r="A142" s="250"/>
      <c r="B142" s="197"/>
      <c r="C142" s="189"/>
      <c r="D142" s="189"/>
      <c r="E142" s="189"/>
      <c r="F142" s="198"/>
      <c r="G142" s="228" t="s">
        <v>127</v>
      </c>
      <c r="H142" s="211"/>
      <c r="I142" s="193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1"/>
      <c r="W142" s="394"/>
    </row>
    <row r="143" spans="1:23" ht="15" customHeight="1" x14ac:dyDescent="0.2">
      <c r="A143" s="250"/>
      <c r="B143" s="204" t="s">
        <v>129</v>
      </c>
      <c r="C143" s="189"/>
      <c r="D143" s="189"/>
      <c r="E143" s="189"/>
      <c r="F143" s="200"/>
      <c r="G143" s="346" t="s">
        <v>125</v>
      </c>
      <c r="I143" s="347" t="s">
        <v>28</v>
      </c>
      <c r="J143" s="463">
        <f t="shared" ref="J143:U143" si="65">IF(AND($D145=J$48,$E145=J$48),ROUND($D150,2)+ROUND($E150,2),IF($D145=J$48,$D150,IF($E145=J$48,$E150,0)))</f>
        <v>0</v>
      </c>
      <c r="K143" s="463">
        <f t="shared" si="65"/>
        <v>0</v>
      </c>
      <c r="L143" s="463">
        <f t="shared" si="65"/>
        <v>0</v>
      </c>
      <c r="M143" s="463">
        <f t="shared" si="65"/>
        <v>0</v>
      </c>
      <c r="N143" s="463">
        <f t="shared" si="65"/>
        <v>0</v>
      </c>
      <c r="O143" s="463">
        <f t="shared" si="65"/>
        <v>0</v>
      </c>
      <c r="P143" s="463">
        <f t="shared" si="65"/>
        <v>0</v>
      </c>
      <c r="Q143" s="463">
        <f t="shared" si="65"/>
        <v>0</v>
      </c>
      <c r="R143" s="463">
        <f t="shared" si="65"/>
        <v>0</v>
      </c>
      <c r="S143" s="463">
        <f t="shared" si="65"/>
        <v>0</v>
      </c>
      <c r="T143" s="463">
        <f t="shared" si="65"/>
        <v>0</v>
      </c>
      <c r="U143" s="463">
        <f t="shared" si="65"/>
        <v>0</v>
      </c>
      <c r="V143" s="464">
        <f>SUMPRODUCT(ROUND(J143:U143,2))</f>
        <v>0</v>
      </c>
      <c r="W143" s="394"/>
    </row>
    <row r="144" spans="1:23" ht="15" customHeight="1" x14ac:dyDescent="0.2">
      <c r="A144" s="250"/>
      <c r="B144" s="197"/>
      <c r="C144" s="339"/>
      <c r="D144" s="336">
        <v>1</v>
      </c>
      <c r="E144" s="336">
        <v>2</v>
      </c>
      <c r="F144" s="200"/>
      <c r="G144" s="328" t="s">
        <v>123</v>
      </c>
      <c r="H144" s="207"/>
      <c r="I144" s="191"/>
      <c r="J144" s="331">
        <f t="shared" ref="J144:U144" si="66">IF(OR($D147=0,$D148=0),0,IF(AND(J$48&gt;=$D147,J$48&lt;=$D148),"X",""))</f>
        <v>0</v>
      </c>
      <c r="K144" s="331">
        <f t="shared" si="66"/>
        <v>0</v>
      </c>
      <c r="L144" s="331">
        <f t="shared" si="66"/>
        <v>0</v>
      </c>
      <c r="M144" s="331">
        <f t="shared" si="66"/>
        <v>0</v>
      </c>
      <c r="N144" s="331">
        <f t="shared" si="66"/>
        <v>0</v>
      </c>
      <c r="O144" s="331">
        <f t="shared" si="66"/>
        <v>0</v>
      </c>
      <c r="P144" s="331">
        <f t="shared" si="66"/>
        <v>0</v>
      </c>
      <c r="Q144" s="331">
        <f t="shared" si="66"/>
        <v>0</v>
      </c>
      <c r="R144" s="331">
        <f t="shared" si="66"/>
        <v>0</v>
      </c>
      <c r="S144" s="331">
        <f t="shared" si="66"/>
        <v>0</v>
      </c>
      <c r="T144" s="331">
        <f t="shared" si="66"/>
        <v>0</v>
      </c>
      <c r="U144" s="331">
        <f t="shared" si="66"/>
        <v>0</v>
      </c>
      <c r="V144" s="342"/>
      <c r="W144" s="394"/>
    </row>
    <row r="145" spans="1:23" ht="15" customHeight="1" x14ac:dyDescent="0.2">
      <c r="A145" s="250"/>
      <c r="B145" s="197"/>
      <c r="C145" s="503" t="s">
        <v>215</v>
      </c>
      <c r="D145" s="335"/>
      <c r="E145" s="335"/>
      <c r="F145" s="200"/>
      <c r="G145" s="194" t="s">
        <v>86</v>
      </c>
      <c r="H145" s="329"/>
      <c r="I145" s="226" t="s">
        <v>28</v>
      </c>
      <c r="J145" s="459">
        <f>IF(OR($D147=0,$D148=0),0,IF($D145=J$48,MIN(ROUND($D150,2),ROUND(ROUND($D150,2)/$D149*SUMPRODUCT(($J144:$U144="X")*(ROUND($J142:$U142,4))),2)),0))</f>
        <v>0</v>
      </c>
      <c r="K145" s="459">
        <f t="shared" ref="K145:U145" si="67">IF(OR($D147=0,$D148=0),0,IF($D145=K$48,MIN(ROUND($D150,2),ROUND(ROUND($D150,2)/$D149*SUMPRODUCT(($J144:$U144="X")*(ROUND($J142:$U142,4))),2)),0))</f>
        <v>0</v>
      </c>
      <c r="L145" s="459">
        <f t="shared" si="67"/>
        <v>0</v>
      </c>
      <c r="M145" s="459">
        <f t="shared" si="67"/>
        <v>0</v>
      </c>
      <c r="N145" s="459">
        <f t="shared" si="67"/>
        <v>0</v>
      </c>
      <c r="O145" s="459">
        <f t="shared" si="67"/>
        <v>0</v>
      </c>
      <c r="P145" s="459">
        <f t="shared" si="67"/>
        <v>0</v>
      </c>
      <c r="Q145" s="459">
        <f t="shared" si="67"/>
        <v>0</v>
      </c>
      <c r="R145" s="459">
        <f t="shared" si="67"/>
        <v>0</v>
      </c>
      <c r="S145" s="459">
        <f t="shared" si="67"/>
        <v>0</v>
      </c>
      <c r="T145" s="459">
        <f t="shared" si="67"/>
        <v>0</v>
      </c>
      <c r="U145" s="459">
        <f t="shared" si="67"/>
        <v>0</v>
      </c>
      <c r="V145" s="461">
        <f>SUMPRODUCT(ROUND(J145:U145,2))</f>
        <v>0</v>
      </c>
      <c r="W145" s="394"/>
    </row>
    <row r="146" spans="1:23" ht="15" customHeight="1" x14ac:dyDescent="0.2">
      <c r="A146" s="250"/>
      <c r="B146" s="197"/>
      <c r="C146" s="503" t="s">
        <v>216</v>
      </c>
      <c r="D146" s="338"/>
      <c r="E146" s="344"/>
      <c r="F146" s="200"/>
      <c r="G146" s="192" t="s">
        <v>230</v>
      </c>
      <c r="H146" s="208"/>
      <c r="I146" s="226" t="s">
        <v>28</v>
      </c>
      <c r="J146" s="459">
        <f>IF(OR($D147=0,$D148=0),0,IF($D145=J$48,MIN(ROUND($D151,2),ROUND(ROUND($D151,2)/$D149*SUMPRODUCT(($J144:$U144="X")*(ROUND($J142:$U142,4))),2)),0))</f>
        <v>0</v>
      </c>
      <c r="K146" s="459">
        <f t="shared" ref="K146:U146" si="68">IF(OR($D147=0,$D148=0),0,IF($D145=K$48,MIN(ROUND($D151,2),ROUND(ROUND($D151,2)/$D149*SUMPRODUCT(($J144:$U144="X")*(ROUND($J142:$U142,4))),2)),0))</f>
        <v>0</v>
      </c>
      <c r="L146" s="459">
        <f t="shared" si="68"/>
        <v>0</v>
      </c>
      <c r="M146" s="459">
        <f t="shared" si="68"/>
        <v>0</v>
      </c>
      <c r="N146" s="459">
        <f t="shared" si="68"/>
        <v>0</v>
      </c>
      <c r="O146" s="459">
        <f t="shared" si="68"/>
        <v>0</v>
      </c>
      <c r="P146" s="459">
        <f t="shared" si="68"/>
        <v>0</v>
      </c>
      <c r="Q146" s="459">
        <f t="shared" si="68"/>
        <v>0</v>
      </c>
      <c r="R146" s="459">
        <f t="shared" si="68"/>
        <v>0</v>
      </c>
      <c r="S146" s="459">
        <f t="shared" si="68"/>
        <v>0</v>
      </c>
      <c r="T146" s="459">
        <f t="shared" si="68"/>
        <v>0</v>
      </c>
      <c r="U146" s="459">
        <f t="shared" si="68"/>
        <v>0</v>
      </c>
      <c r="V146" s="461">
        <f>SUMPRODUCT(ROUND(J146:U146,2))</f>
        <v>0</v>
      </c>
      <c r="W146" s="394"/>
    </row>
    <row r="147" spans="1:23" ht="15" customHeight="1" x14ac:dyDescent="0.2">
      <c r="A147" s="250"/>
      <c r="B147" s="197"/>
      <c r="C147" s="509" t="s">
        <v>30</v>
      </c>
      <c r="D147" s="327"/>
      <c r="E147" s="327"/>
      <c r="F147" s="200"/>
      <c r="G147" s="265" t="str">
        <f>$P$44</f>
        <v>Pauschale für Sozialabgaben inkl. Berufsgenossenschaft</v>
      </c>
      <c r="H147" s="329"/>
      <c r="I147" s="226" t="s">
        <v>28</v>
      </c>
      <c r="J147" s="459">
        <f>ROUND(J146*$U$44,2)</f>
        <v>0</v>
      </c>
      <c r="K147" s="459">
        <f t="shared" ref="K147:U147" si="69">ROUND(K146*$U$44,2)</f>
        <v>0</v>
      </c>
      <c r="L147" s="459">
        <f t="shared" si="69"/>
        <v>0</v>
      </c>
      <c r="M147" s="459">
        <f t="shared" si="69"/>
        <v>0</v>
      </c>
      <c r="N147" s="459">
        <f t="shared" si="69"/>
        <v>0</v>
      </c>
      <c r="O147" s="459">
        <f t="shared" si="69"/>
        <v>0</v>
      </c>
      <c r="P147" s="459">
        <f t="shared" si="69"/>
        <v>0</v>
      </c>
      <c r="Q147" s="459">
        <f t="shared" si="69"/>
        <v>0</v>
      </c>
      <c r="R147" s="459">
        <f t="shared" si="69"/>
        <v>0</v>
      </c>
      <c r="S147" s="459">
        <f t="shared" si="69"/>
        <v>0</v>
      </c>
      <c r="T147" s="459">
        <f t="shared" si="69"/>
        <v>0</v>
      </c>
      <c r="U147" s="459">
        <f t="shared" si="69"/>
        <v>0</v>
      </c>
      <c r="V147" s="461">
        <f>SUMPRODUCT(ROUND(J147:U147,2))</f>
        <v>0</v>
      </c>
      <c r="W147" s="394"/>
    </row>
    <row r="148" spans="1:23" ht="15" customHeight="1" x14ac:dyDescent="0.2">
      <c r="A148" s="250"/>
      <c r="B148" s="197"/>
      <c r="C148" s="509" t="s">
        <v>31</v>
      </c>
      <c r="D148" s="327"/>
      <c r="E148" s="327"/>
      <c r="F148" s="200"/>
      <c r="G148" s="328" t="s">
        <v>124</v>
      </c>
      <c r="H148" s="207"/>
      <c r="I148" s="191"/>
      <c r="J148" s="331">
        <f t="shared" ref="J148:U148" si="70">IF(OR($E147=0,$E148=0),0,IF(AND(J$48&gt;=$E147,J$48&lt;=$E148),"X",""))</f>
        <v>0</v>
      </c>
      <c r="K148" s="331">
        <f t="shared" si="70"/>
        <v>0</v>
      </c>
      <c r="L148" s="331">
        <f t="shared" si="70"/>
        <v>0</v>
      </c>
      <c r="M148" s="331">
        <f t="shared" si="70"/>
        <v>0</v>
      </c>
      <c r="N148" s="331">
        <f t="shared" si="70"/>
        <v>0</v>
      </c>
      <c r="O148" s="331">
        <f t="shared" si="70"/>
        <v>0</v>
      </c>
      <c r="P148" s="331">
        <f t="shared" si="70"/>
        <v>0</v>
      </c>
      <c r="Q148" s="331">
        <f t="shared" si="70"/>
        <v>0</v>
      </c>
      <c r="R148" s="331">
        <f t="shared" si="70"/>
        <v>0</v>
      </c>
      <c r="S148" s="331">
        <f t="shared" si="70"/>
        <v>0</v>
      </c>
      <c r="T148" s="331">
        <f t="shared" si="70"/>
        <v>0</v>
      </c>
      <c r="U148" s="331">
        <f t="shared" si="70"/>
        <v>0</v>
      </c>
      <c r="V148" s="205"/>
      <c r="W148" s="394"/>
    </row>
    <row r="149" spans="1:23" ht="15" customHeight="1" x14ac:dyDescent="0.2">
      <c r="A149" s="250"/>
      <c r="B149" s="197"/>
      <c r="C149" s="509" t="s">
        <v>126</v>
      </c>
      <c r="D149" s="343" t="str">
        <f>IF(OR(D147=0,D148=0),"",DATEDIF(D147,D148,"m")+1)</f>
        <v/>
      </c>
      <c r="E149" s="343" t="str">
        <f>IF(OR(E147=0,E148=0),"",DATEDIF(E147,E148,"m")+1)</f>
        <v/>
      </c>
      <c r="F149" s="200"/>
      <c r="G149" s="194" t="s">
        <v>86</v>
      </c>
      <c r="H149" s="329"/>
      <c r="I149" s="226" t="s">
        <v>28</v>
      </c>
      <c r="J149" s="459">
        <f>IF(OR($E147=0,$E148=0),0,IF($E145=J$48,MIN(ROUND($E150,2),ROUND(ROUND($E150,2)/$E149*SUMPRODUCT(($J148:$U148="X")*(ROUND($J142:$U142,4))),2)),0))</f>
        <v>0</v>
      </c>
      <c r="K149" s="459">
        <f t="shared" ref="K149:U149" si="71">IF(OR($E147=0,$E148=0),0,IF($E145=K$48,MIN(ROUND($E150,2),ROUND(ROUND($E150,2)/$E149*SUMPRODUCT(($J148:$U148="X")*(ROUND($J142:$U142,4))),2)),0))</f>
        <v>0</v>
      </c>
      <c r="L149" s="459">
        <f t="shared" si="71"/>
        <v>0</v>
      </c>
      <c r="M149" s="459">
        <f t="shared" si="71"/>
        <v>0</v>
      </c>
      <c r="N149" s="459">
        <f t="shared" si="71"/>
        <v>0</v>
      </c>
      <c r="O149" s="459">
        <f t="shared" si="71"/>
        <v>0</v>
      </c>
      <c r="P149" s="459">
        <f t="shared" si="71"/>
        <v>0</v>
      </c>
      <c r="Q149" s="459">
        <f t="shared" si="71"/>
        <v>0</v>
      </c>
      <c r="R149" s="459">
        <f t="shared" si="71"/>
        <v>0</v>
      </c>
      <c r="S149" s="459">
        <f t="shared" si="71"/>
        <v>0</v>
      </c>
      <c r="T149" s="459">
        <f t="shared" si="71"/>
        <v>0</v>
      </c>
      <c r="U149" s="459">
        <f t="shared" si="71"/>
        <v>0</v>
      </c>
      <c r="V149" s="461">
        <f>SUMPRODUCT(ROUND(J149:U149,2))</f>
        <v>0</v>
      </c>
      <c r="W149" s="394"/>
    </row>
    <row r="150" spans="1:23" ht="15" customHeight="1" x14ac:dyDescent="0.2">
      <c r="A150" s="250"/>
      <c r="B150" s="197"/>
      <c r="C150" s="503" t="s">
        <v>218</v>
      </c>
      <c r="D150" s="249"/>
      <c r="E150" s="249"/>
      <c r="F150" s="200"/>
      <c r="G150" s="192" t="s">
        <v>230</v>
      </c>
      <c r="H150" s="208"/>
      <c r="I150" s="226" t="s">
        <v>28</v>
      </c>
      <c r="J150" s="459">
        <f>IF(OR($E147=0,$E148=0),0,IF($E145=J$48,MIN(ROUND($E151,2),ROUND(ROUND($E151,2)/$E149*SUMPRODUCT(($J148:$U148="X")*(ROUND($J142:$U142,4))),2)),0))</f>
        <v>0</v>
      </c>
      <c r="K150" s="459">
        <f t="shared" ref="K150:U150" si="72">IF(OR($E147=0,$E148=0),0,IF($E145=K$48,MIN(ROUND($E151,2),ROUND(ROUND($E151,2)/$E149*SUMPRODUCT(($J148:$U148="X")*(ROUND($J142:$U142,4))),2)),0))</f>
        <v>0</v>
      </c>
      <c r="L150" s="459">
        <f t="shared" si="72"/>
        <v>0</v>
      </c>
      <c r="M150" s="459">
        <f t="shared" si="72"/>
        <v>0</v>
      </c>
      <c r="N150" s="459">
        <f t="shared" si="72"/>
        <v>0</v>
      </c>
      <c r="O150" s="459">
        <f t="shared" si="72"/>
        <v>0</v>
      </c>
      <c r="P150" s="459">
        <f t="shared" si="72"/>
        <v>0</v>
      </c>
      <c r="Q150" s="459">
        <f t="shared" si="72"/>
        <v>0</v>
      </c>
      <c r="R150" s="459">
        <f t="shared" si="72"/>
        <v>0</v>
      </c>
      <c r="S150" s="459">
        <f t="shared" si="72"/>
        <v>0</v>
      </c>
      <c r="T150" s="459">
        <f t="shared" si="72"/>
        <v>0</v>
      </c>
      <c r="U150" s="459">
        <f t="shared" si="72"/>
        <v>0</v>
      </c>
      <c r="V150" s="461">
        <f>SUMPRODUCT(ROUND(J150:U150,2))</f>
        <v>0</v>
      </c>
      <c r="W150" s="394"/>
    </row>
    <row r="151" spans="1:23" ht="15" customHeight="1" x14ac:dyDescent="0.2">
      <c r="A151" s="250"/>
      <c r="B151" s="197"/>
      <c r="C151" s="503" t="s">
        <v>231</v>
      </c>
      <c r="D151" s="249"/>
      <c r="E151" s="249"/>
      <c r="F151" s="200"/>
      <c r="G151" s="504" t="str">
        <f>$P$44</f>
        <v>Pauschale für Sozialabgaben inkl. Berufsgenossenschaft</v>
      </c>
      <c r="H151" s="505"/>
      <c r="I151" s="506" t="s">
        <v>28</v>
      </c>
      <c r="J151" s="507">
        <f t="shared" ref="J151:U151" si="73">ROUND(J150*$U$44,2)</f>
        <v>0</v>
      </c>
      <c r="K151" s="507">
        <f t="shared" si="73"/>
        <v>0</v>
      </c>
      <c r="L151" s="507">
        <f t="shared" si="73"/>
        <v>0</v>
      </c>
      <c r="M151" s="507">
        <f t="shared" si="73"/>
        <v>0</v>
      </c>
      <c r="N151" s="507">
        <f t="shared" si="73"/>
        <v>0</v>
      </c>
      <c r="O151" s="507">
        <f t="shared" si="73"/>
        <v>0</v>
      </c>
      <c r="P151" s="507">
        <f t="shared" si="73"/>
        <v>0</v>
      </c>
      <c r="Q151" s="507">
        <f t="shared" si="73"/>
        <v>0</v>
      </c>
      <c r="R151" s="507">
        <f t="shared" si="73"/>
        <v>0</v>
      </c>
      <c r="S151" s="507">
        <f t="shared" si="73"/>
        <v>0</v>
      </c>
      <c r="T151" s="507">
        <f t="shared" si="73"/>
        <v>0</v>
      </c>
      <c r="U151" s="507">
        <f t="shared" si="73"/>
        <v>0</v>
      </c>
      <c r="V151" s="508">
        <f>SUMPRODUCT(ROUND(J151:U151,2))</f>
        <v>0</v>
      </c>
      <c r="W151" s="394"/>
    </row>
    <row r="152" spans="1:23" ht="15" customHeight="1" thickBot="1" x14ac:dyDescent="0.25">
      <c r="A152" s="250"/>
      <c r="B152" s="231"/>
      <c r="C152" s="232"/>
      <c r="D152" s="232"/>
      <c r="E152" s="232"/>
      <c r="F152" s="334"/>
      <c r="G152" s="245"/>
      <c r="H152" s="337"/>
      <c r="I152" s="253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7"/>
      <c r="W152" s="394">
        <f>IF(COUNTIF(V140:V151,"&gt;0")&gt;0,1,0)</f>
        <v>0</v>
      </c>
    </row>
    <row r="153" spans="1:23" ht="15" customHeight="1" thickTop="1" x14ac:dyDescent="0.2">
      <c r="A153" s="250"/>
      <c r="B153" s="330"/>
      <c r="C153" s="332"/>
      <c r="D153" s="332"/>
      <c r="E153" s="332"/>
      <c r="F153" s="333"/>
      <c r="G153" s="215" t="s">
        <v>99</v>
      </c>
      <c r="H153" s="216"/>
      <c r="I153" s="217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340"/>
      <c r="W153" s="394"/>
    </row>
    <row r="154" spans="1:23" ht="15" customHeight="1" x14ac:dyDescent="0.2">
      <c r="A154" s="250"/>
      <c r="B154" s="204" t="s">
        <v>5</v>
      </c>
      <c r="C154" s="189"/>
      <c r="D154" s="701"/>
      <c r="E154" s="702"/>
      <c r="F154" s="199"/>
      <c r="G154" s="190" t="s">
        <v>59</v>
      </c>
      <c r="H154" s="206"/>
      <c r="I154" s="191"/>
      <c r="J154" s="499"/>
      <c r="K154" s="499"/>
      <c r="L154" s="499"/>
      <c r="M154" s="499"/>
      <c r="N154" s="499"/>
      <c r="O154" s="499"/>
      <c r="P154" s="499"/>
      <c r="Q154" s="499"/>
      <c r="R154" s="499"/>
      <c r="S154" s="499"/>
      <c r="T154" s="499"/>
      <c r="U154" s="499"/>
      <c r="V154" s="341"/>
      <c r="W154" s="394"/>
    </row>
    <row r="155" spans="1:23" ht="15" customHeight="1" x14ac:dyDescent="0.2">
      <c r="A155" s="250"/>
      <c r="B155" s="197"/>
      <c r="C155" s="189"/>
      <c r="D155" s="189"/>
      <c r="E155" s="189"/>
      <c r="F155" s="198"/>
      <c r="G155" s="228" t="s">
        <v>127</v>
      </c>
      <c r="H155" s="211"/>
      <c r="I155" s="193"/>
      <c r="J155" s="502"/>
      <c r="K155" s="502"/>
      <c r="L155" s="502"/>
      <c r="M155" s="502"/>
      <c r="N155" s="502"/>
      <c r="O155" s="502"/>
      <c r="P155" s="502"/>
      <c r="Q155" s="502"/>
      <c r="R155" s="502"/>
      <c r="S155" s="502"/>
      <c r="T155" s="502"/>
      <c r="U155" s="502"/>
      <c r="V155" s="501"/>
      <c r="W155" s="394"/>
    </row>
    <row r="156" spans="1:23" ht="15" customHeight="1" x14ac:dyDescent="0.2">
      <c r="A156" s="250"/>
      <c r="B156" s="204" t="s">
        <v>129</v>
      </c>
      <c r="C156" s="189"/>
      <c r="D156" s="189"/>
      <c r="E156" s="189"/>
      <c r="F156" s="200"/>
      <c r="G156" s="346" t="s">
        <v>125</v>
      </c>
      <c r="I156" s="347" t="s">
        <v>28</v>
      </c>
      <c r="J156" s="463">
        <f t="shared" ref="J156:U156" si="74">IF(AND($D158=J$48,$E158=J$48),ROUND($D163,2)+ROUND($E163,2),IF($D158=J$48,$D163,IF($E158=J$48,$E163,0)))</f>
        <v>0</v>
      </c>
      <c r="K156" s="463">
        <f t="shared" si="74"/>
        <v>0</v>
      </c>
      <c r="L156" s="463">
        <f t="shared" si="74"/>
        <v>0</v>
      </c>
      <c r="M156" s="463">
        <f t="shared" si="74"/>
        <v>0</v>
      </c>
      <c r="N156" s="463">
        <f t="shared" si="74"/>
        <v>0</v>
      </c>
      <c r="O156" s="463">
        <f t="shared" si="74"/>
        <v>0</v>
      </c>
      <c r="P156" s="463">
        <f t="shared" si="74"/>
        <v>0</v>
      </c>
      <c r="Q156" s="463">
        <f t="shared" si="74"/>
        <v>0</v>
      </c>
      <c r="R156" s="463">
        <f t="shared" si="74"/>
        <v>0</v>
      </c>
      <c r="S156" s="463">
        <f t="shared" si="74"/>
        <v>0</v>
      </c>
      <c r="T156" s="463">
        <f t="shared" si="74"/>
        <v>0</v>
      </c>
      <c r="U156" s="463">
        <f t="shared" si="74"/>
        <v>0</v>
      </c>
      <c r="V156" s="464">
        <f>SUMPRODUCT(ROUND(J156:U156,2))</f>
        <v>0</v>
      </c>
      <c r="W156" s="394"/>
    </row>
    <row r="157" spans="1:23" ht="15" customHeight="1" x14ac:dyDescent="0.2">
      <c r="A157" s="250"/>
      <c r="B157" s="197"/>
      <c r="C157" s="339"/>
      <c r="D157" s="336">
        <v>1</v>
      </c>
      <c r="E157" s="336">
        <v>2</v>
      </c>
      <c r="F157" s="200"/>
      <c r="G157" s="328" t="s">
        <v>123</v>
      </c>
      <c r="H157" s="207"/>
      <c r="I157" s="191"/>
      <c r="J157" s="331">
        <f t="shared" ref="J157:U157" si="75">IF(OR($D160=0,$D161=0),0,IF(AND(J$48&gt;=$D160,J$48&lt;=$D161),"X",""))</f>
        <v>0</v>
      </c>
      <c r="K157" s="331">
        <f t="shared" si="75"/>
        <v>0</v>
      </c>
      <c r="L157" s="331">
        <f t="shared" si="75"/>
        <v>0</v>
      </c>
      <c r="M157" s="331">
        <f t="shared" si="75"/>
        <v>0</v>
      </c>
      <c r="N157" s="331">
        <f t="shared" si="75"/>
        <v>0</v>
      </c>
      <c r="O157" s="331">
        <f t="shared" si="75"/>
        <v>0</v>
      </c>
      <c r="P157" s="331">
        <f t="shared" si="75"/>
        <v>0</v>
      </c>
      <c r="Q157" s="331">
        <f t="shared" si="75"/>
        <v>0</v>
      </c>
      <c r="R157" s="331">
        <f t="shared" si="75"/>
        <v>0</v>
      </c>
      <c r="S157" s="331">
        <f t="shared" si="75"/>
        <v>0</v>
      </c>
      <c r="T157" s="331">
        <f t="shared" si="75"/>
        <v>0</v>
      </c>
      <c r="U157" s="331">
        <f t="shared" si="75"/>
        <v>0</v>
      </c>
      <c r="V157" s="342"/>
      <c r="W157" s="394"/>
    </row>
    <row r="158" spans="1:23" ht="15" customHeight="1" x14ac:dyDescent="0.2">
      <c r="A158" s="250"/>
      <c r="B158" s="197"/>
      <c r="C158" s="503" t="s">
        <v>215</v>
      </c>
      <c r="D158" s="335"/>
      <c r="E158" s="335"/>
      <c r="F158" s="200"/>
      <c r="G158" s="194" t="s">
        <v>86</v>
      </c>
      <c r="H158" s="329"/>
      <c r="I158" s="226" t="s">
        <v>28</v>
      </c>
      <c r="J158" s="459">
        <f>IF(OR($D160=0,$D161=0),0,IF($D158=J$48,MIN(ROUND($D163,2),ROUND(ROUND($D163,2)/$D162*SUMPRODUCT(($J157:$U157="X")*(ROUND($J155:$U155,4))),2)),0))</f>
        <v>0</v>
      </c>
      <c r="K158" s="459">
        <f t="shared" ref="K158:U158" si="76">IF(OR($D160=0,$D161=0),0,IF($D158=K$48,MIN(ROUND($D163,2),ROUND(ROUND($D163,2)/$D162*SUMPRODUCT(($J157:$U157="X")*(ROUND($J155:$U155,4))),2)),0))</f>
        <v>0</v>
      </c>
      <c r="L158" s="459">
        <f t="shared" si="76"/>
        <v>0</v>
      </c>
      <c r="M158" s="459">
        <f t="shared" si="76"/>
        <v>0</v>
      </c>
      <c r="N158" s="459">
        <f t="shared" si="76"/>
        <v>0</v>
      </c>
      <c r="O158" s="459">
        <f t="shared" si="76"/>
        <v>0</v>
      </c>
      <c r="P158" s="459">
        <f t="shared" si="76"/>
        <v>0</v>
      </c>
      <c r="Q158" s="459">
        <f t="shared" si="76"/>
        <v>0</v>
      </c>
      <c r="R158" s="459">
        <f t="shared" si="76"/>
        <v>0</v>
      </c>
      <c r="S158" s="459">
        <f t="shared" si="76"/>
        <v>0</v>
      </c>
      <c r="T158" s="459">
        <f t="shared" si="76"/>
        <v>0</v>
      </c>
      <c r="U158" s="459">
        <f t="shared" si="76"/>
        <v>0</v>
      </c>
      <c r="V158" s="461">
        <f>SUMPRODUCT(ROUND(J158:U158,2))</f>
        <v>0</v>
      </c>
      <c r="W158" s="394"/>
    </row>
    <row r="159" spans="1:23" ht="15" customHeight="1" x14ac:dyDescent="0.2">
      <c r="A159" s="250"/>
      <c r="B159" s="197"/>
      <c r="C159" s="503" t="s">
        <v>216</v>
      </c>
      <c r="D159" s="338"/>
      <c r="E159" s="344"/>
      <c r="F159" s="200"/>
      <c r="G159" s="192" t="s">
        <v>230</v>
      </c>
      <c r="H159" s="208"/>
      <c r="I159" s="226" t="s">
        <v>28</v>
      </c>
      <c r="J159" s="459">
        <f>IF(OR($D160=0,$D161=0),0,IF($D158=J$48,MIN(ROUND($D164,2),ROUND(ROUND($D164,2)/$D162*SUMPRODUCT(($J157:$U157="X")*(ROUND($J155:$U155,4))),2)),0))</f>
        <v>0</v>
      </c>
      <c r="K159" s="459">
        <f t="shared" ref="K159:U159" si="77">IF(OR($D160=0,$D161=0),0,IF($D158=K$48,MIN(ROUND($D164,2),ROUND(ROUND($D164,2)/$D162*SUMPRODUCT(($J157:$U157="X")*(ROUND($J155:$U155,4))),2)),0))</f>
        <v>0</v>
      </c>
      <c r="L159" s="459">
        <f t="shared" si="77"/>
        <v>0</v>
      </c>
      <c r="M159" s="459">
        <f t="shared" si="77"/>
        <v>0</v>
      </c>
      <c r="N159" s="459">
        <f t="shared" si="77"/>
        <v>0</v>
      </c>
      <c r="O159" s="459">
        <f t="shared" si="77"/>
        <v>0</v>
      </c>
      <c r="P159" s="459">
        <f t="shared" si="77"/>
        <v>0</v>
      </c>
      <c r="Q159" s="459">
        <f t="shared" si="77"/>
        <v>0</v>
      </c>
      <c r="R159" s="459">
        <f t="shared" si="77"/>
        <v>0</v>
      </c>
      <c r="S159" s="459">
        <f t="shared" si="77"/>
        <v>0</v>
      </c>
      <c r="T159" s="459">
        <f t="shared" si="77"/>
        <v>0</v>
      </c>
      <c r="U159" s="459">
        <f t="shared" si="77"/>
        <v>0</v>
      </c>
      <c r="V159" s="461">
        <f>SUMPRODUCT(ROUND(J159:U159,2))</f>
        <v>0</v>
      </c>
      <c r="W159" s="394"/>
    </row>
    <row r="160" spans="1:23" ht="15" customHeight="1" x14ac:dyDescent="0.2">
      <c r="A160" s="250"/>
      <c r="B160" s="197"/>
      <c r="C160" s="509" t="s">
        <v>30</v>
      </c>
      <c r="D160" s="327"/>
      <c r="E160" s="327"/>
      <c r="F160" s="200"/>
      <c r="G160" s="265" t="str">
        <f>$P$44</f>
        <v>Pauschale für Sozialabgaben inkl. Berufsgenossenschaft</v>
      </c>
      <c r="H160" s="329"/>
      <c r="I160" s="226" t="s">
        <v>28</v>
      </c>
      <c r="J160" s="459">
        <f>ROUND(J159*$U$44,2)</f>
        <v>0</v>
      </c>
      <c r="K160" s="459">
        <f t="shared" ref="K160:U160" si="78">ROUND(K159*$U$44,2)</f>
        <v>0</v>
      </c>
      <c r="L160" s="459">
        <f t="shared" si="78"/>
        <v>0</v>
      </c>
      <c r="M160" s="459">
        <f t="shared" si="78"/>
        <v>0</v>
      </c>
      <c r="N160" s="459">
        <f t="shared" si="78"/>
        <v>0</v>
      </c>
      <c r="O160" s="459">
        <f t="shared" si="78"/>
        <v>0</v>
      </c>
      <c r="P160" s="459">
        <f t="shared" si="78"/>
        <v>0</v>
      </c>
      <c r="Q160" s="459">
        <f t="shared" si="78"/>
        <v>0</v>
      </c>
      <c r="R160" s="459">
        <f t="shared" si="78"/>
        <v>0</v>
      </c>
      <c r="S160" s="459">
        <f t="shared" si="78"/>
        <v>0</v>
      </c>
      <c r="T160" s="459">
        <f t="shared" si="78"/>
        <v>0</v>
      </c>
      <c r="U160" s="459">
        <f t="shared" si="78"/>
        <v>0</v>
      </c>
      <c r="V160" s="461">
        <f>SUMPRODUCT(ROUND(J160:U160,2))</f>
        <v>0</v>
      </c>
      <c r="W160" s="394"/>
    </row>
    <row r="161" spans="1:23" ht="15" customHeight="1" x14ac:dyDescent="0.2">
      <c r="A161" s="250"/>
      <c r="B161" s="197"/>
      <c r="C161" s="509" t="s">
        <v>31</v>
      </c>
      <c r="D161" s="327"/>
      <c r="E161" s="327"/>
      <c r="F161" s="200"/>
      <c r="G161" s="328" t="s">
        <v>124</v>
      </c>
      <c r="H161" s="207"/>
      <c r="I161" s="191"/>
      <c r="J161" s="331">
        <f t="shared" ref="J161:U161" si="79">IF(OR($E160=0,$E161=0),0,IF(AND(J$48&gt;=$E160,J$48&lt;=$E161),"X",""))</f>
        <v>0</v>
      </c>
      <c r="K161" s="331">
        <f t="shared" si="79"/>
        <v>0</v>
      </c>
      <c r="L161" s="331">
        <f t="shared" si="79"/>
        <v>0</v>
      </c>
      <c r="M161" s="331">
        <f t="shared" si="79"/>
        <v>0</v>
      </c>
      <c r="N161" s="331">
        <f t="shared" si="79"/>
        <v>0</v>
      </c>
      <c r="O161" s="331">
        <f t="shared" si="79"/>
        <v>0</v>
      </c>
      <c r="P161" s="331">
        <f t="shared" si="79"/>
        <v>0</v>
      </c>
      <c r="Q161" s="331">
        <f t="shared" si="79"/>
        <v>0</v>
      </c>
      <c r="R161" s="331">
        <f t="shared" si="79"/>
        <v>0</v>
      </c>
      <c r="S161" s="331">
        <f t="shared" si="79"/>
        <v>0</v>
      </c>
      <c r="T161" s="331">
        <f t="shared" si="79"/>
        <v>0</v>
      </c>
      <c r="U161" s="331">
        <f t="shared" si="79"/>
        <v>0</v>
      </c>
      <c r="V161" s="205"/>
      <c r="W161" s="394"/>
    </row>
    <row r="162" spans="1:23" ht="15" customHeight="1" x14ac:dyDescent="0.2">
      <c r="A162" s="250"/>
      <c r="B162" s="197"/>
      <c r="C162" s="509" t="s">
        <v>126</v>
      </c>
      <c r="D162" s="343" t="str">
        <f>IF(OR(D160=0,D161=0),"",DATEDIF(D160,D161,"m")+1)</f>
        <v/>
      </c>
      <c r="E162" s="343" t="str">
        <f>IF(OR(E160=0,E161=0),"",DATEDIF(E160,E161,"m")+1)</f>
        <v/>
      </c>
      <c r="F162" s="200"/>
      <c r="G162" s="194" t="s">
        <v>86</v>
      </c>
      <c r="H162" s="329"/>
      <c r="I162" s="226" t="s">
        <v>28</v>
      </c>
      <c r="J162" s="459">
        <f>IF(OR($E160=0,$E161=0),0,IF($E158=J$48,MIN(ROUND($E163,2),ROUND(ROUND($E163,2)/$E162*SUMPRODUCT(($J161:$U161="X")*(ROUND($J155:$U155,4))),2)),0))</f>
        <v>0</v>
      </c>
      <c r="K162" s="459">
        <f t="shared" ref="K162:U162" si="80">IF(OR($E160=0,$E161=0),0,IF($E158=K$48,MIN(ROUND($E163,2),ROUND(ROUND($E163,2)/$E162*SUMPRODUCT(($J161:$U161="X")*(ROUND($J155:$U155,4))),2)),0))</f>
        <v>0</v>
      </c>
      <c r="L162" s="459">
        <f t="shared" si="80"/>
        <v>0</v>
      </c>
      <c r="M162" s="459">
        <f t="shared" si="80"/>
        <v>0</v>
      </c>
      <c r="N162" s="459">
        <f t="shared" si="80"/>
        <v>0</v>
      </c>
      <c r="O162" s="459">
        <f t="shared" si="80"/>
        <v>0</v>
      </c>
      <c r="P162" s="459">
        <f t="shared" si="80"/>
        <v>0</v>
      </c>
      <c r="Q162" s="459">
        <f t="shared" si="80"/>
        <v>0</v>
      </c>
      <c r="R162" s="459">
        <f t="shared" si="80"/>
        <v>0</v>
      </c>
      <c r="S162" s="459">
        <f t="shared" si="80"/>
        <v>0</v>
      </c>
      <c r="T162" s="459">
        <f t="shared" si="80"/>
        <v>0</v>
      </c>
      <c r="U162" s="459">
        <f t="shared" si="80"/>
        <v>0</v>
      </c>
      <c r="V162" s="461">
        <f>SUMPRODUCT(ROUND(J162:U162,2))</f>
        <v>0</v>
      </c>
      <c r="W162" s="394"/>
    </row>
    <row r="163" spans="1:23" ht="15" customHeight="1" x14ac:dyDescent="0.2">
      <c r="A163" s="250"/>
      <c r="B163" s="197"/>
      <c r="C163" s="503" t="s">
        <v>218</v>
      </c>
      <c r="D163" s="249"/>
      <c r="E163" s="249"/>
      <c r="F163" s="200"/>
      <c r="G163" s="192" t="s">
        <v>230</v>
      </c>
      <c r="H163" s="208"/>
      <c r="I163" s="226" t="s">
        <v>28</v>
      </c>
      <c r="J163" s="459">
        <f>IF(OR($E160=0,$E161=0),0,IF($E158=J$48,MIN(ROUND($E164,2),ROUND(ROUND($E164,2)/$E162*SUMPRODUCT(($J161:$U161="X")*(ROUND($J155:$U155,4))),2)),0))</f>
        <v>0</v>
      </c>
      <c r="K163" s="459">
        <f t="shared" ref="K163:U163" si="81">IF(OR($E160=0,$E161=0),0,IF($E158=K$48,MIN(ROUND($E164,2),ROUND(ROUND($E164,2)/$E162*SUMPRODUCT(($J161:$U161="X")*(ROUND($J155:$U155,4))),2)),0))</f>
        <v>0</v>
      </c>
      <c r="L163" s="459">
        <f t="shared" si="81"/>
        <v>0</v>
      </c>
      <c r="M163" s="459">
        <f t="shared" si="81"/>
        <v>0</v>
      </c>
      <c r="N163" s="459">
        <f t="shared" si="81"/>
        <v>0</v>
      </c>
      <c r="O163" s="459">
        <f t="shared" si="81"/>
        <v>0</v>
      </c>
      <c r="P163" s="459">
        <f t="shared" si="81"/>
        <v>0</v>
      </c>
      <c r="Q163" s="459">
        <f t="shared" si="81"/>
        <v>0</v>
      </c>
      <c r="R163" s="459">
        <f t="shared" si="81"/>
        <v>0</v>
      </c>
      <c r="S163" s="459">
        <f t="shared" si="81"/>
        <v>0</v>
      </c>
      <c r="T163" s="459">
        <f t="shared" si="81"/>
        <v>0</v>
      </c>
      <c r="U163" s="459">
        <f t="shared" si="81"/>
        <v>0</v>
      </c>
      <c r="V163" s="461">
        <f>SUMPRODUCT(ROUND(J163:U163,2))</f>
        <v>0</v>
      </c>
      <c r="W163" s="394"/>
    </row>
    <row r="164" spans="1:23" ht="15" customHeight="1" x14ac:dyDescent="0.2">
      <c r="A164" s="250"/>
      <c r="B164" s="197"/>
      <c r="C164" s="503" t="s">
        <v>231</v>
      </c>
      <c r="D164" s="249"/>
      <c r="E164" s="249"/>
      <c r="F164" s="200"/>
      <c r="G164" s="504" t="str">
        <f>$P$44</f>
        <v>Pauschale für Sozialabgaben inkl. Berufsgenossenschaft</v>
      </c>
      <c r="H164" s="505"/>
      <c r="I164" s="506" t="s">
        <v>28</v>
      </c>
      <c r="J164" s="507">
        <f t="shared" ref="J164:U164" si="82">ROUND(J163*$U$44,2)</f>
        <v>0</v>
      </c>
      <c r="K164" s="507">
        <f t="shared" si="82"/>
        <v>0</v>
      </c>
      <c r="L164" s="507">
        <f t="shared" si="82"/>
        <v>0</v>
      </c>
      <c r="M164" s="507">
        <f t="shared" si="82"/>
        <v>0</v>
      </c>
      <c r="N164" s="507">
        <f t="shared" si="82"/>
        <v>0</v>
      </c>
      <c r="O164" s="507">
        <f t="shared" si="82"/>
        <v>0</v>
      </c>
      <c r="P164" s="507">
        <f t="shared" si="82"/>
        <v>0</v>
      </c>
      <c r="Q164" s="507">
        <f t="shared" si="82"/>
        <v>0</v>
      </c>
      <c r="R164" s="507">
        <f t="shared" si="82"/>
        <v>0</v>
      </c>
      <c r="S164" s="507">
        <f t="shared" si="82"/>
        <v>0</v>
      </c>
      <c r="T164" s="507">
        <f t="shared" si="82"/>
        <v>0</v>
      </c>
      <c r="U164" s="507">
        <f t="shared" si="82"/>
        <v>0</v>
      </c>
      <c r="V164" s="508">
        <f>SUMPRODUCT(ROUND(J164:U164,2))</f>
        <v>0</v>
      </c>
      <c r="W164" s="394"/>
    </row>
    <row r="165" spans="1:23" ht="15" customHeight="1" thickBot="1" x14ac:dyDescent="0.25">
      <c r="A165" s="250"/>
      <c r="B165" s="231"/>
      <c r="C165" s="232"/>
      <c r="D165" s="232"/>
      <c r="E165" s="232"/>
      <c r="F165" s="334"/>
      <c r="G165" s="245"/>
      <c r="H165" s="337"/>
      <c r="I165" s="253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7"/>
      <c r="W165" s="394">
        <f>IF(COUNTIF(V153:V164,"&gt;0")&gt;0,1,0)</f>
        <v>0</v>
      </c>
    </row>
    <row r="166" spans="1:23" ht="15" customHeight="1" thickTop="1" x14ac:dyDescent="0.2">
      <c r="A166" s="250"/>
      <c r="B166" s="330"/>
      <c r="C166" s="332"/>
      <c r="D166" s="332"/>
      <c r="E166" s="332"/>
      <c r="F166" s="333"/>
      <c r="G166" s="215" t="s">
        <v>99</v>
      </c>
      <c r="H166" s="216"/>
      <c r="I166" s="217"/>
      <c r="J166" s="420"/>
      <c r="K166" s="420"/>
      <c r="L166" s="420"/>
      <c r="M166" s="420"/>
      <c r="N166" s="420"/>
      <c r="O166" s="420"/>
      <c r="P166" s="420"/>
      <c r="Q166" s="420"/>
      <c r="R166" s="420"/>
      <c r="S166" s="420"/>
      <c r="T166" s="420"/>
      <c r="U166" s="420"/>
      <c r="V166" s="340"/>
      <c r="W166" s="394"/>
    </row>
    <row r="167" spans="1:23" ht="15" customHeight="1" x14ac:dyDescent="0.2">
      <c r="A167" s="250"/>
      <c r="B167" s="204" t="s">
        <v>5</v>
      </c>
      <c r="C167" s="189"/>
      <c r="D167" s="701"/>
      <c r="E167" s="702"/>
      <c r="F167" s="199"/>
      <c r="G167" s="190" t="s">
        <v>59</v>
      </c>
      <c r="H167" s="206"/>
      <c r="I167" s="191"/>
      <c r="J167" s="499"/>
      <c r="K167" s="499"/>
      <c r="L167" s="499"/>
      <c r="M167" s="499"/>
      <c r="N167" s="499"/>
      <c r="O167" s="499"/>
      <c r="P167" s="499"/>
      <c r="Q167" s="499"/>
      <c r="R167" s="499"/>
      <c r="S167" s="499"/>
      <c r="T167" s="499"/>
      <c r="U167" s="499"/>
      <c r="V167" s="341"/>
      <c r="W167" s="394"/>
    </row>
    <row r="168" spans="1:23" ht="15" customHeight="1" x14ac:dyDescent="0.2">
      <c r="A168" s="250"/>
      <c r="B168" s="197"/>
      <c r="C168" s="189"/>
      <c r="D168" s="189"/>
      <c r="E168" s="189"/>
      <c r="F168" s="198"/>
      <c r="G168" s="228" t="s">
        <v>127</v>
      </c>
      <c r="H168" s="211"/>
      <c r="I168" s="193"/>
      <c r="J168" s="502"/>
      <c r="K168" s="502"/>
      <c r="L168" s="502"/>
      <c r="M168" s="502"/>
      <c r="N168" s="502"/>
      <c r="O168" s="502"/>
      <c r="P168" s="502"/>
      <c r="Q168" s="502"/>
      <c r="R168" s="502"/>
      <c r="S168" s="502"/>
      <c r="T168" s="502"/>
      <c r="U168" s="502"/>
      <c r="V168" s="501"/>
      <c r="W168" s="394"/>
    </row>
    <row r="169" spans="1:23" ht="15" customHeight="1" x14ac:dyDescent="0.2">
      <c r="A169" s="250"/>
      <c r="B169" s="204" t="s">
        <v>129</v>
      </c>
      <c r="C169" s="189"/>
      <c r="D169" s="189"/>
      <c r="E169" s="189"/>
      <c r="F169" s="200"/>
      <c r="G169" s="346" t="s">
        <v>125</v>
      </c>
      <c r="I169" s="347" t="s">
        <v>28</v>
      </c>
      <c r="J169" s="463">
        <f t="shared" ref="J169:U169" si="83">IF(AND($D171=J$48,$E171=J$48),ROUND($D176,2)+ROUND($E176,2),IF($D171=J$48,$D176,IF($E171=J$48,$E176,0)))</f>
        <v>0</v>
      </c>
      <c r="K169" s="463">
        <f t="shared" si="83"/>
        <v>0</v>
      </c>
      <c r="L169" s="463">
        <f t="shared" si="83"/>
        <v>0</v>
      </c>
      <c r="M169" s="463">
        <f t="shared" si="83"/>
        <v>0</v>
      </c>
      <c r="N169" s="463">
        <f t="shared" si="83"/>
        <v>0</v>
      </c>
      <c r="O169" s="463">
        <f t="shared" si="83"/>
        <v>0</v>
      </c>
      <c r="P169" s="463">
        <f t="shared" si="83"/>
        <v>0</v>
      </c>
      <c r="Q169" s="463">
        <f t="shared" si="83"/>
        <v>0</v>
      </c>
      <c r="R169" s="463">
        <f t="shared" si="83"/>
        <v>0</v>
      </c>
      <c r="S169" s="463">
        <f t="shared" si="83"/>
        <v>0</v>
      </c>
      <c r="T169" s="463">
        <f t="shared" si="83"/>
        <v>0</v>
      </c>
      <c r="U169" s="463">
        <f t="shared" si="83"/>
        <v>0</v>
      </c>
      <c r="V169" s="464">
        <f>SUMPRODUCT(ROUND(J169:U169,2))</f>
        <v>0</v>
      </c>
      <c r="W169" s="394"/>
    </row>
    <row r="170" spans="1:23" ht="15" customHeight="1" x14ac:dyDescent="0.2">
      <c r="A170" s="250"/>
      <c r="B170" s="197"/>
      <c r="C170" s="339"/>
      <c r="D170" s="336">
        <v>1</v>
      </c>
      <c r="E170" s="336">
        <v>2</v>
      </c>
      <c r="F170" s="200"/>
      <c r="G170" s="328" t="s">
        <v>123</v>
      </c>
      <c r="H170" s="207"/>
      <c r="I170" s="191"/>
      <c r="J170" s="331">
        <f t="shared" ref="J170:U170" si="84">IF(OR($D173=0,$D174=0),0,IF(AND(J$48&gt;=$D173,J$48&lt;=$D174),"X",""))</f>
        <v>0</v>
      </c>
      <c r="K170" s="331">
        <f t="shared" si="84"/>
        <v>0</v>
      </c>
      <c r="L170" s="331">
        <f t="shared" si="84"/>
        <v>0</v>
      </c>
      <c r="M170" s="331">
        <f t="shared" si="84"/>
        <v>0</v>
      </c>
      <c r="N170" s="331">
        <f t="shared" si="84"/>
        <v>0</v>
      </c>
      <c r="O170" s="331">
        <f t="shared" si="84"/>
        <v>0</v>
      </c>
      <c r="P170" s="331">
        <f t="shared" si="84"/>
        <v>0</v>
      </c>
      <c r="Q170" s="331">
        <f t="shared" si="84"/>
        <v>0</v>
      </c>
      <c r="R170" s="331">
        <f t="shared" si="84"/>
        <v>0</v>
      </c>
      <c r="S170" s="331">
        <f t="shared" si="84"/>
        <v>0</v>
      </c>
      <c r="T170" s="331">
        <f t="shared" si="84"/>
        <v>0</v>
      </c>
      <c r="U170" s="331">
        <f t="shared" si="84"/>
        <v>0</v>
      </c>
      <c r="V170" s="342"/>
      <c r="W170" s="394"/>
    </row>
    <row r="171" spans="1:23" ht="15" customHeight="1" x14ac:dyDescent="0.2">
      <c r="A171" s="250"/>
      <c r="B171" s="197"/>
      <c r="C171" s="503" t="s">
        <v>215</v>
      </c>
      <c r="D171" s="335"/>
      <c r="E171" s="335"/>
      <c r="F171" s="200"/>
      <c r="G171" s="194" t="s">
        <v>86</v>
      </c>
      <c r="H171" s="329"/>
      <c r="I171" s="226" t="s">
        <v>28</v>
      </c>
      <c r="J171" s="459">
        <f>IF(OR($D173=0,$D174=0),0,IF($D171=J$48,MIN(ROUND($D176,2),ROUND(ROUND($D176,2)/$D175*SUMPRODUCT(($J170:$U170="X")*(ROUND($J168:$U168,4))),2)),0))</f>
        <v>0</v>
      </c>
      <c r="K171" s="459">
        <f t="shared" ref="K171:U171" si="85">IF(OR($D173=0,$D174=0),0,IF($D171=K$48,MIN(ROUND($D176,2),ROUND(ROUND($D176,2)/$D175*SUMPRODUCT(($J170:$U170="X")*(ROUND($J168:$U168,4))),2)),0))</f>
        <v>0</v>
      </c>
      <c r="L171" s="459">
        <f t="shared" si="85"/>
        <v>0</v>
      </c>
      <c r="M171" s="459">
        <f t="shared" si="85"/>
        <v>0</v>
      </c>
      <c r="N171" s="459">
        <f t="shared" si="85"/>
        <v>0</v>
      </c>
      <c r="O171" s="459">
        <f t="shared" si="85"/>
        <v>0</v>
      </c>
      <c r="P171" s="459">
        <f t="shared" si="85"/>
        <v>0</v>
      </c>
      <c r="Q171" s="459">
        <f t="shared" si="85"/>
        <v>0</v>
      </c>
      <c r="R171" s="459">
        <f t="shared" si="85"/>
        <v>0</v>
      </c>
      <c r="S171" s="459">
        <f t="shared" si="85"/>
        <v>0</v>
      </c>
      <c r="T171" s="459">
        <f t="shared" si="85"/>
        <v>0</v>
      </c>
      <c r="U171" s="459">
        <f t="shared" si="85"/>
        <v>0</v>
      </c>
      <c r="V171" s="461">
        <f>SUMPRODUCT(ROUND(J171:U171,2))</f>
        <v>0</v>
      </c>
      <c r="W171" s="394"/>
    </row>
    <row r="172" spans="1:23" ht="15" customHeight="1" x14ac:dyDescent="0.2">
      <c r="A172" s="250"/>
      <c r="B172" s="197"/>
      <c r="C172" s="503" t="s">
        <v>216</v>
      </c>
      <c r="D172" s="338"/>
      <c r="E172" s="344"/>
      <c r="F172" s="200"/>
      <c r="G172" s="192" t="s">
        <v>230</v>
      </c>
      <c r="H172" s="208"/>
      <c r="I172" s="226" t="s">
        <v>28</v>
      </c>
      <c r="J172" s="459">
        <f>IF(OR($D173=0,$D174=0),0,IF($D171=J$48,MIN(ROUND($D177,2),ROUND(ROUND($D177,2)/$D175*SUMPRODUCT(($J170:$U170="X")*(ROUND($J168:$U168,4))),2)),0))</f>
        <v>0</v>
      </c>
      <c r="K172" s="459">
        <f t="shared" ref="K172:U172" si="86">IF(OR($D173=0,$D174=0),0,IF($D171=K$48,MIN(ROUND($D177,2),ROUND(ROUND($D177,2)/$D175*SUMPRODUCT(($J170:$U170="X")*(ROUND($J168:$U168,4))),2)),0))</f>
        <v>0</v>
      </c>
      <c r="L172" s="459">
        <f t="shared" si="86"/>
        <v>0</v>
      </c>
      <c r="M172" s="459">
        <f t="shared" si="86"/>
        <v>0</v>
      </c>
      <c r="N172" s="459">
        <f t="shared" si="86"/>
        <v>0</v>
      </c>
      <c r="O172" s="459">
        <f t="shared" si="86"/>
        <v>0</v>
      </c>
      <c r="P172" s="459">
        <f t="shared" si="86"/>
        <v>0</v>
      </c>
      <c r="Q172" s="459">
        <f t="shared" si="86"/>
        <v>0</v>
      </c>
      <c r="R172" s="459">
        <f t="shared" si="86"/>
        <v>0</v>
      </c>
      <c r="S172" s="459">
        <f t="shared" si="86"/>
        <v>0</v>
      </c>
      <c r="T172" s="459">
        <f t="shared" si="86"/>
        <v>0</v>
      </c>
      <c r="U172" s="459">
        <f t="shared" si="86"/>
        <v>0</v>
      </c>
      <c r="V172" s="461">
        <f>SUMPRODUCT(ROUND(J172:U172,2))</f>
        <v>0</v>
      </c>
      <c r="W172" s="394"/>
    </row>
    <row r="173" spans="1:23" ht="15" customHeight="1" x14ac:dyDescent="0.2">
      <c r="A173" s="250"/>
      <c r="B173" s="197"/>
      <c r="C173" s="509" t="s">
        <v>30</v>
      </c>
      <c r="D173" s="327"/>
      <c r="E173" s="327"/>
      <c r="F173" s="200"/>
      <c r="G173" s="265" t="str">
        <f>$P$44</f>
        <v>Pauschale für Sozialabgaben inkl. Berufsgenossenschaft</v>
      </c>
      <c r="H173" s="329"/>
      <c r="I173" s="226" t="s">
        <v>28</v>
      </c>
      <c r="J173" s="459">
        <f>ROUND(J172*$U$44,2)</f>
        <v>0</v>
      </c>
      <c r="K173" s="459">
        <f t="shared" ref="K173:U173" si="87">ROUND(K172*$U$44,2)</f>
        <v>0</v>
      </c>
      <c r="L173" s="459">
        <f t="shared" si="87"/>
        <v>0</v>
      </c>
      <c r="M173" s="459">
        <f t="shared" si="87"/>
        <v>0</v>
      </c>
      <c r="N173" s="459">
        <f t="shared" si="87"/>
        <v>0</v>
      </c>
      <c r="O173" s="459">
        <f t="shared" si="87"/>
        <v>0</v>
      </c>
      <c r="P173" s="459">
        <f t="shared" si="87"/>
        <v>0</v>
      </c>
      <c r="Q173" s="459">
        <f t="shared" si="87"/>
        <v>0</v>
      </c>
      <c r="R173" s="459">
        <f t="shared" si="87"/>
        <v>0</v>
      </c>
      <c r="S173" s="459">
        <f t="shared" si="87"/>
        <v>0</v>
      </c>
      <c r="T173" s="459">
        <f t="shared" si="87"/>
        <v>0</v>
      </c>
      <c r="U173" s="459">
        <f t="shared" si="87"/>
        <v>0</v>
      </c>
      <c r="V173" s="461">
        <f>SUMPRODUCT(ROUND(J173:U173,2))</f>
        <v>0</v>
      </c>
      <c r="W173" s="394"/>
    </row>
    <row r="174" spans="1:23" ht="15" customHeight="1" x14ac:dyDescent="0.2">
      <c r="A174" s="250"/>
      <c r="B174" s="197"/>
      <c r="C174" s="509" t="s">
        <v>31</v>
      </c>
      <c r="D174" s="327"/>
      <c r="E174" s="327"/>
      <c r="F174" s="200"/>
      <c r="G174" s="328" t="s">
        <v>124</v>
      </c>
      <c r="H174" s="207"/>
      <c r="I174" s="191"/>
      <c r="J174" s="331">
        <f t="shared" ref="J174:U174" si="88">IF(OR($E173=0,$E174=0),0,IF(AND(J$48&gt;=$E173,J$48&lt;=$E174),"X",""))</f>
        <v>0</v>
      </c>
      <c r="K174" s="331">
        <f t="shared" si="88"/>
        <v>0</v>
      </c>
      <c r="L174" s="331">
        <f t="shared" si="88"/>
        <v>0</v>
      </c>
      <c r="M174" s="331">
        <f t="shared" si="88"/>
        <v>0</v>
      </c>
      <c r="N174" s="331">
        <f t="shared" si="88"/>
        <v>0</v>
      </c>
      <c r="O174" s="331">
        <f t="shared" si="88"/>
        <v>0</v>
      </c>
      <c r="P174" s="331">
        <f t="shared" si="88"/>
        <v>0</v>
      </c>
      <c r="Q174" s="331">
        <f t="shared" si="88"/>
        <v>0</v>
      </c>
      <c r="R174" s="331">
        <f t="shared" si="88"/>
        <v>0</v>
      </c>
      <c r="S174" s="331">
        <f t="shared" si="88"/>
        <v>0</v>
      </c>
      <c r="T174" s="331">
        <f t="shared" si="88"/>
        <v>0</v>
      </c>
      <c r="U174" s="331">
        <f t="shared" si="88"/>
        <v>0</v>
      </c>
      <c r="V174" s="205"/>
      <c r="W174" s="394"/>
    </row>
    <row r="175" spans="1:23" ht="15" customHeight="1" x14ac:dyDescent="0.2">
      <c r="A175" s="250"/>
      <c r="B175" s="197"/>
      <c r="C175" s="509" t="s">
        <v>126</v>
      </c>
      <c r="D175" s="343" t="str">
        <f>IF(OR(D173=0,D174=0),"",DATEDIF(D173,D174,"m")+1)</f>
        <v/>
      </c>
      <c r="E175" s="343" t="str">
        <f>IF(OR(E173=0,E174=0),"",DATEDIF(E173,E174,"m")+1)</f>
        <v/>
      </c>
      <c r="F175" s="200"/>
      <c r="G175" s="194" t="s">
        <v>86</v>
      </c>
      <c r="H175" s="329"/>
      <c r="I175" s="226" t="s">
        <v>28</v>
      </c>
      <c r="J175" s="459">
        <f>IF(OR($E173=0,$E174=0),0,IF($E171=J$48,MIN(ROUND($E176,2),ROUND(ROUND($E176,2)/$E175*SUMPRODUCT(($J174:$U174="X")*(ROUND($J168:$U168,4))),2)),0))</f>
        <v>0</v>
      </c>
      <c r="K175" s="459">
        <f t="shared" ref="K175:U175" si="89">IF(OR($E173=0,$E174=0),0,IF($E171=K$48,MIN(ROUND($E176,2),ROUND(ROUND($E176,2)/$E175*SUMPRODUCT(($J174:$U174="X")*(ROUND($J168:$U168,4))),2)),0))</f>
        <v>0</v>
      </c>
      <c r="L175" s="459">
        <f t="shared" si="89"/>
        <v>0</v>
      </c>
      <c r="M175" s="459">
        <f t="shared" si="89"/>
        <v>0</v>
      </c>
      <c r="N175" s="459">
        <f t="shared" si="89"/>
        <v>0</v>
      </c>
      <c r="O175" s="459">
        <f t="shared" si="89"/>
        <v>0</v>
      </c>
      <c r="P175" s="459">
        <f t="shared" si="89"/>
        <v>0</v>
      </c>
      <c r="Q175" s="459">
        <f t="shared" si="89"/>
        <v>0</v>
      </c>
      <c r="R175" s="459">
        <f t="shared" si="89"/>
        <v>0</v>
      </c>
      <c r="S175" s="459">
        <f t="shared" si="89"/>
        <v>0</v>
      </c>
      <c r="T175" s="459">
        <f t="shared" si="89"/>
        <v>0</v>
      </c>
      <c r="U175" s="459">
        <f t="shared" si="89"/>
        <v>0</v>
      </c>
      <c r="V175" s="461">
        <f>SUMPRODUCT(ROUND(J175:U175,2))</f>
        <v>0</v>
      </c>
      <c r="W175" s="394"/>
    </row>
    <row r="176" spans="1:23" ht="15" customHeight="1" x14ac:dyDescent="0.2">
      <c r="A176" s="250"/>
      <c r="B176" s="197"/>
      <c r="C176" s="503" t="s">
        <v>218</v>
      </c>
      <c r="D176" s="249"/>
      <c r="E176" s="249"/>
      <c r="F176" s="200"/>
      <c r="G176" s="192" t="s">
        <v>230</v>
      </c>
      <c r="H176" s="208"/>
      <c r="I176" s="226" t="s">
        <v>28</v>
      </c>
      <c r="J176" s="459">
        <f>IF(OR($E173=0,$E174=0),0,IF($E171=J$48,MIN(ROUND($E177,2),ROUND(ROUND($E177,2)/$E175*SUMPRODUCT(($J174:$U174="X")*(ROUND($J168:$U168,4))),2)),0))</f>
        <v>0</v>
      </c>
      <c r="K176" s="459">
        <f t="shared" ref="K176:U176" si="90">IF(OR($E173=0,$E174=0),0,IF($E171=K$48,MIN(ROUND($E177,2),ROUND(ROUND($E177,2)/$E175*SUMPRODUCT(($J174:$U174="X")*(ROUND($J168:$U168,4))),2)),0))</f>
        <v>0</v>
      </c>
      <c r="L176" s="459">
        <f t="shared" si="90"/>
        <v>0</v>
      </c>
      <c r="M176" s="459">
        <f t="shared" si="90"/>
        <v>0</v>
      </c>
      <c r="N176" s="459">
        <f t="shared" si="90"/>
        <v>0</v>
      </c>
      <c r="O176" s="459">
        <f t="shared" si="90"/>
        <v>0</v>
      </c>
      <c r="P176" s="459">
        <f t="shared" si="90"/>
        <v>0</v>
      </c>
      <c r="Q176" s="459">
        <f t="shared" si="90"/>
        <v>0</v>
      </c>
      <c r="R176" s="459">
        <f t="shared" si="90"/>
        <v>0</v>
      </c>
      <c r="S176" s="459">
        <f t="shared" si="90"/>
        <v>0</v>
      </c>
      <c r="T176" s="459">
        <f t="shared" si="90"/>
        <v>0</v>
      </c>
      <c r="U176" s="459">
        <f t="shared" si="90"/>
        <v>0</v>
      </c>
      <c r="V176" s="461">
        <f>SUMPRODUCT(ROUND(J176:U176,2))</f>
        <v>0</v>
      </c>
      <c r="W176" s="394"/>
    </row>
    <row r="177" spans="1:23" ht="15" customHeight="1" x14ac:dyDescent="0.2">
      <c r="A177" s="250"/>
      <c r="B177" s="197"/>
      <c r="C177" s="503" t="s">
        <v>231</v>
      </c>
      <c r="D177" s="249"/>
      <c r="E177" s="249"/>
      <c r="F177" s="200"/>
      <c r="G177" s="504" t="str">
        <f>$P$44</f>
        <v>Pauschale für Sozialabgaben inkl. Berufsgenossenschaft</v>
      </c>
      <c r="H177" s="505"/>
      <c r="I177" s="506" t="s">
        <v>28</v>
      </c>
      <c r="J177" s="507">
        <f t="shared" ref="J177:U177" si="91">ROUND(J176*$U$44,2)</f>
        <v>0</v>
      </c>
      <c r="K177" s="507">
        <f t="shared" si="91"/>
        <v>0</v>
      </c>
      <c r="L177" s="507">
        <f t="shared" si="91"/>
        <v>0</v>
      </c>
      <c r="M177" s="507">
        <f t="shared" si="91"/>
        <v>0</v>
      </c>
      <c r="N177" s="507">
        <f t="shared" si="91"/>
        <v>0</v>
      </c>
      <c r="O177" s="507">
        <f t="shared" si="91"/>
        <v>0</v>
      </c>
      <c r="P177" s="507">
        <f t="shared" si="91"/>
        <v>0</v>
      </c>
      <c r="Q177" s="507">
        <f t="shared" si="91"/>
        <v>0</v>
      </c>
      <c r="R177" s="507">
        <f t="shared" si="91"/>
        <v>0</v>
      </c>
      <c r="S177" s="507">
        <f t="shared" si="91"/>
        <v>0</v>
      </c>
      <c r="T177" s="507">
        <f t="shared" si="91"/>
        <v>0</v>
      </c>
      <c r="U177" s="507">
        <f t="shared" si="91"/>
        <v>0</v>
      </c>
      <c r="V177" s="508">
        <f>SUMPRODUCT(ROUND(J177:U177,2))</f>
        <v>0</v>
      </c>
      <c r="W177" s="394"/>
    </row>
    <row r="178" spans="1:23" ht="15" customHeight="1" thickBot="1" x14ac:dyDescent="0.25">
      <c r="A178" s="250"/>
      <c r="B178" s="231"/>
      <c r="C178" s="232"/>
      <c r="D178" s="232"/>
      <c r="E178" s="232"/>
      <c r="F178" s="334"/>
      <c r="G178" s="245"/>
      <c r="H178" s="337"/>
      <c r="I178" s="253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7"/>
      <c r="W178" s="394">
        <f>IF(COUNTIF(V166:V177,"&gt;0")&gt;0,1,0)</f>
        <v>0</v>
      </c>
    </row>
    <row r="179" spans="1:23" ht="15" customHeight="1" thickTop="1" x14ac:dyDescent="0.2">
      <c r="A179" s="250"/>
      <c r="B179" s="330"/>
      <c r="C179" s="332"/>
      <c r="D179" s="332"/>
      <c r="E179" s="332"/>
      <c r="F179" s="333"/>
      <c r="G179" s="215" t="s">
        <v>99</v>
      </c>
      <c r="H179" s="216"/>
      <c r="I179" s="217"/>
      <c r="J179" s="420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340"/>
      <c r="W179" s="394"/>
    </row>
    <row r="180" spans="1:23" ht="15" customHeight="1" x14ac:dyDescent="0.2">
      <c r="A180" s="250"/>
      <c r="B180" s="204" t="s">
        <v>5</v>
      </c>
      <c r="C180" s="189"/>
      <c r="D180" s="701"/>
      <c r="E180" s="702"/>
      <c r="F180" s="199"/>
      <c r="G180" s="190" t="s">
        <v>59</v>
      </c>
      <c r="H180" s="206"/>
      <c r="I180" s="191"/>
      <c r="J180" s="499"/>
      <c r="K180" s="499"/>
      <c r="L180" s="499"/>
      <c r="M180" s="499"/>
      <c r="N180" s="499"/>
      <c r="O180" s="499"/>
      <c r="P180" s="499"/>
      <c r="Q180" s="499"/>
      <c r="R180" s="499"/>
      <c r="S180" s="499"/>
      <c r="T180" s="499"/>
      <c r="U180" s="499"/>
      <c r="V180" s="341"/>
      <c r="W180" s="394"/>
    </row>
    <row r="181" spans="1:23" ht="15" customHeight="1" x14ac:dyDescent="0.2">
      <c r="A181" s="250"/>
      <c r="B181" s="197"/>
      <c r="C181" s="189"/>
      <c r="D181" s="189"/>
      <c r="E181" s="189"/>
      <c r="F181" s="198"/>
      <c r="G181" s="228" t="s">
        <v>127</v>
      </c>
      <c r="H181" s="211"/>
      <c r="I181" s="193"/>
      <c r="J181" s="502"/>
      <c r="K181" s="502"/>
      <c r="L181" s="502"/>
      <c r="M181" s="502"/>
      <c r="N181" s="502"/>
      <c r="O181" s="502"/>
      <c r="P181" s="502"/>
      <c r="Q181" s="502"/>
      <c r="R181" s="502"/>
      <c r="S181" s="502"/>
      <c r="T181" s="502"/>
      <c r="U181" s="502"/>
      <c r="V181" s="501"/>
      <c r="W181" s="394"/>
    </row>
    <row r="182" spans="1:23" ht="15" customHeight="1" x14ac:dyDescent="0.2">
      <c r="A182" s="250"/>
      <c r="B182" s="204" t="s">
        <v>129</v>
      </c>
      <c r="C182" s="189"/>
      <c r="D182" s="189"/>
      <c r="E182" s="189"/>
      <c r="F182" s="200"/>
      <c r="G182" s="346" t="s">
        <v>125</v>
      </c>
      <c r="I182" s="347" t="s">
        <v>28</v>
      </c>
      <c r="J182" s="463">
        <f t="shared" ref="J182:U182" si="92">IF(AND($D184=J$48,$E184=J$48),ROUND($D189,2)+ROUND($E189,2),IF($D184=J$48,$D189,IF($E184=J$48,$E189,0)))</f>
        <v>0</v>
      </c>
      <c r="K182" s="463">
        <f t="shared" si="92"/>
        <v>0</v>
      </c>
      <c r="L182" s="463">
        <f t="shared" si="92"/>
        <v>0</v>
      </c>
      <c r="M182" s="463">
        <f t="shared" si="92"/>
        <v>0</v>
      </c>
      <c r="N182" s="463">
        <f t="shared" si="92"/>
        <v>0</v>
      </c>
      <c r="O182" s="463">
        <f t="shared" si="92"/>
        <v>0</v>
      </c>
      <c r="P182" s="463">
        <f t="shared" si="92"/>
        <v>0</v>
      </c>
      <c r="Q182" s="463">
        <f t="shared" si="92"/>
        <v>0</v>
      </c>
      <c r="R182" s="463">
        <f t="shared" si="92"/>
        <v>0</v>
      </c>
      <c r="S182" s="463">
        <f t="shared" si="92"/>
        <v>0</v>
      </c>
      <c r="T182" s="463">
        <f t="shared" si="92"/>
        <v>0</v>
      </c>
      <c r="U182" s="463">
        <f t="shared" si="92"/>
        <v>0</v>
      </c>
      <c r="V182" s="464">
        <f>SUMPRODUCT(ROUND(J182:U182,2))</f>
        <v>0</v>
      </c>
      <c r="W182" s="394"/>
    </row>
    <row r="183" spans="1:23" ht="15" customHeight="1" x14ac:dyDescent="0.2">
      <c r="A183" s="250"/>
      <c r="B183" s="197"/>
      <c r="C183" s="339"/>
      <c r="D183" s="336">
        <v>1</v>
      </c>
      <c r="E183" s="336">
        <v>2</v>
      </c>
      <c r="F183" s="200"/>
      <c r="G183" s="328" t="s">
        <v>123</v>
      </c>
      <c r="H183" s="207"/>
      <c r="I183" s="191"/>
      <c r="J183" s="331">
        <f t="shared" ref="J183:U183" si="93">IF(OR($D186=0,$D187=0),0,IF(AND(J$48&gt;=$D186,J$48&lt;=$D187),"X",""))</f>
        <v>0</v>
      </c>
      <c r="K183" s="331">
        <f t="shared" si="93"/>
        <v>0</v>
      </c>
      <c r="L183" s="331">
        <f t="shared" si="93"/>
        <v>0</v>
      </c>
      <c r="M183" s="331">
        <f t="shared" si="93"/>
        <v>0</v>
      </c>
      <c r="N183" s="331">
        <f t="shared" si="93"/>
        <v>0</v>
      </c>
      <c r="O183" s="331">
        <f t="shared" si="93"/>
        <v>0</v>
      </c>
      <c r="P183" s="331">
        <f t="shared" si="93"/>
        <v>0</v>
      </c>
      <c r="Q183" s="331">
        <f t="shared" si="93"/>
        <v>0</v>
      </c>
      <c r="R183" s="331">
        <f t="shared" si="93"/>
        <v>0</v>
      </c>
      <c r="S183" s="331">
        <f t="shared" si="93"/>
        <v>0</v>
      </c>
      <c r="T183" s="331">
        <f t="shared" si="93"/>
        <v>0</v>
      </c>
      <c r="U183" s="331">
        <f t="shared" si="93"/>
        <v>0</v>
      </c>
      <c r="V183" s="342"/>
      <c r="W183" s="394"/>
    </row>
    <row r="184" spans="1:23" ht="15" customHeight="1" x14ac:dyDescent="0.2">
      <c r="A184" s="250"/>
      <c r="B184" s="197"/>
      <c r="C184" s="503" t="s">
        <v>215</v>
      </c>
      <c r="D184" s="335"/>
      <c r="E184" s="335"/>
      <c r="F184" s="200"/>
      <c r="G184" s="194" t="s">
        <v>86</v>
      </c>
      <c r="H184" s="329"/>
      <c r="I184" s="226" t="s">
        <v>28</v>
      </c>
      <c r="J184" s="459">
        <f>IF(OR($D186=0,$D187=0),0,IF($D184=J$48,MIN(ROUND($D189,2),ROUND(ROUND($D189,2)/$D188*SUMPRODUCT(($J183:$U183="X")*(ROUND($J181:$U181,4))),2)),0))</f>
        <v>0</v>
      </c>
      <c r="K184" s="459">
        <f t="shared" ref="K184:U184" si="94">IF(OR($D186=0,$D187=0),0,IF($D184=K$48,MIN(ROUND($D189,2),ROUND(ROUND($D189,2)/$D188*SUMPRODUCT(($J183:$U183="X")*(ROUND($J181:$U181,4))),2)),0))</f>
        <v>0</v>
      </c>
      <c r="L184" s="459">
        <f t="shared" si="94"/>
        <v>0</v>
      </c>
      <c r="M184" s="459">
        <f t="shared" si="94"/>
        <v>0</v>
      </c>
      <c r="N184" s="459">
        <f t="shared" si="94"/>
        <v>0</v>
      </c>
      <c r="O184" s="459">
        <f t="shared" si="94"/>
        <v>0</v>
      </c>
      <c r="P184" s="459">
        <f t="shared" si="94"/>
        <v>0</v>
      </c>
      <c r="Q184" s="459">
        <f t="shared" si="94"/>
        <v>0</v>
      </c>
      <c r="R184" s="459">
        <f t="shared" si="94"/>
        <v>0</v>
      </c>
      <c r="S184" s="459">
        <f t="shared" si="94"/>
        <v>0</v>
      </c>
      <c r="T184" s="459">
        <f t="shared" si="94"/>
        <v>0</v>
      </c>
      <c r="U184" s="459">
        <f t="shared" si="94"/>
        <v>0</v>
      </c>
      <c r="V184" s="461">
        <f>SUMPRODUCT(ROUND(J184:U184,2))</f>
        <v>0</v>
      </c>
      <c r="W184" s="394"/>
    </row>
    <row r="185" spans="1:23" ht="15" customHeight="1" x14ac:dyDescent="0.2">
      <c r="A185" s="250"/>
      <c r="B185" s="197"/>
      <c r="C185" s="503" t="s">
        <v>216</v>
      </c>
      <c r="D185" s="338"/>
      <c r="E185" s="344"/>
      <c r="F185" s="200"/>
      <c r="G185" s="192" t="s">
        <v>230</v>
      </c>
      <c r="H185" s="208"/>
      <c r="I185" s="226" t="s">
        <v>28</v>
      </c>
      <c r="J185" s="459">
        <f>IF(OR($D186=0,$D187=0),0,IF($D184=J$48,MIN(ROUND($D190,2),ROUND(ROUND($D190,2)/$D188*SUMPRODUCT(($J183:$U183="X")*(ROUND($J181:$U181,4))),2)),0))</f>
        <v>0</v>
      </c>
      <c r="K185" s="459">
        <f t="shared" ref="K185:U185" si="95">IF(OR($D186=0,$D187=0),0,IF($D184=K$48,MIN(ROUND($D190,2),ROUND(ROUND($D190,2)/$D188*SUMPRODUCT(($J183:$U183="X")*(ROUND($J181:$U181,4))),2)),0))</f>
        <v>0</v>
      </c>
      <c r="L185" s="459">
        <f t="shared" si="95"/>
        <v>0</v>
      </c>
      <c r="M185" s="459">
        <f t="shared" si="95"/>
        <v>0</v>
      </c>
      <c r="N185" s="459">
        <f t="shared" si="95"/>
        <v>0</v>
      </c>
      <c r="O185" s="459">
        <f t="shared" si="95"/>
        <v>0</v>
      </c>
      <c r="P185" s="459">
        <f t="shared" si="95"/>
        <v>0</v>
      </c>
      <c r="Q185" s="459">
        <f t="shared" si="95"/>
        <v>0</v>
      </c>
      <c r="R185" s="459">
        <f t="shared" si="95"/>
        <v>0</v>
      </c>
      <c r="S185" s="459">
        <f t="shared" si="95"/>
        <v>0</v>
      </c>
      <c r="T185" s="459">
        <f t="shared" si="95"/>
        <v>0</v>
      </c>
      <c r="U185" s="459">
        <f t="shared" si="95"/>
        <v>0</v>
      </c>
      <c r="V185" s="461">
        <f>SUMPRODUCT(ROUND(J185:U185,2))</f>
        <v>0</v>
      </c>
      <c r="W185" s="394"/>
    </row>
    <row r="186" spans="1:23" ht="15" customHeight="1" x14ac:dyDescent="0.2">
      <c r="A186" s="250"/>
      <c r="B186" s="197"/>
      <c r="C186" s="509" t="s">
        <v>30</v>
      </c>
      <c r="D186" s="327"/>
      <c r="E186" s="327"/>
      <c r="F186" s="200"/>
      <c r="G186" s="265" t="str">
        <f>$P$44</f>
        <v>Pauschale für Sozialabgaben inkl. Berufsgenossenschaft</v>
      </c>
      <c r="H186" s="329"/>
      <c r="I186" s="226" t="s">
        <v>28</v>
      </c>
      <c r="J186" s="459">
        <f>ROUND(J185*$U$44,2)</f>
        <v>0</v>
      </c>
      <c r="K186" s="459">
        <f t="shared" ref="K186:U186" si="96">ROUND(K185*$U$44,2)</f>
        <v>0</v>
      </c>
      <c r="L186" s="459">
        <f t="shared" si="96"/>
        <v>0</v>
      </c>
      <c r="M186" s="459">
        <f t="shared" si="96"/>
        <v>0</v>
      </c>
      <c r="N186" s="459">
        <f t="shared" si="96"/>
        <v>0</v>
      </c>
      <c r="O186" s="459">
        <f t="shared" si="96"/>
        <v>0</v>
      </c>
      <c r="P186" s="459">
        <f t="shared" si="96"/>
        <v>0</v>
      </c>
      <c r="Q186" s="459">
        <f t="shared" si="96"/>
        <v>0</v>
      </c>
      <c r="R186" s="459">
        <f t="shared" si="96"/>
        <v>0</v>
      </c>
      <c r="S186" s="459">
        <f t="shared" si="96"/>
        <v>0</v>
      </c>
      <c r="T186" s="459">
        <f t="shared" si="96"/>
        <v>0</v>
      </c>
      <c r="U186" s="459">
        <f t="shared" si="96"/>
        <v>0</v>
      </c>
      <c r="V186" s="461">
        <f>SUMPRODUCT(ROUND(J186:U186,2))</f>
        <v>0</v>
      </c>
      <c r="W186" s="394"/>
    </row>
    <row r="187" spans="1:23" ht="15" customHeight="1" x14ac:dyDescent="0.2">
      <c r="A187" s="250"/>
      <c r="B187" s="197"/>
      <c r="C187" s="509" t="s">
        <v>31</v>
      </c>
      <c r="D187" s="327"/>
      <c r="E187" s="327"/>
      <c r="F187" s="200"/>
      <c r="G187" s="328" t="s">
        <v>124</v>
      </c>
      <c r="H187" s="207"/>
      <c r="I187" s="191"/>
      <c r="J187" s="331">
        <f t="shared" ref="J187:U187" si="97">IF(OR($E186=0,$E187=0),0,IF(AND(J$48&gt;=$E186,J$48&lt;=$E187),"X",""))</f>
        <v>0</v>
      </c>
      <c r="K187" s="331">
        <f t="shared" si="97"/>
        <v>0</v>
      </c>
      <c r="L187" s="331">
        <f t="shared" si="97"/>
        <v>0</v>
      </c>
      <c r="M187" s="331">
        <f t="shared" si="97"/>
        <v>0</v>
      </c>
      <c r="N187" s="331">
        <f t="shared" si="97"/>
        <v>0</v>
      </c>
      <c r="O187" s="331">
        <f t="shared" si="97"/>
        <v>0</v>
      </c>
      <c r="P187" s="331">
        <f t="shared" si="97"/>
        <v>0</v>
      </c>
      <c r="Q187" s="331">
        <f t="shared" si="97"/>
        <v>0</v>
      </c>
      <c r="R187" s="331">
        <f t="shared" si="97"/>
        <v>0</v>
      </c>
      <c r="S187" s="331">
        <f t="shared" si="97"/>
        <v>0</v>
      </c>
      <c r="T187" s="331">
        <f t="shared" si="97"/>
        <v>0</v>
      </c>
      <c r="U187" s="331">
        <f t="shared" si="97"/>
        <v>0</v>
      </c>
      <c r="V187" s="205"/>
      <c r="W187" s="394"/>
    </row>
    <row r="188" spans="1:23" ht="15" customHeight="1" x14ac:dyDescent="0.2">
      <c r="A188" s="250"/>
      <c r="B188" s="197"/>
      <c r="C188" s="509" t="s">
        <v>126</v>
      </c>
      <c r="D188" s="343" t="str">
        <f>IF(OR(D186=0,D187=0),"",DATEDIF(D186,D187,"m")+1)</f>
        <v/>
      </c>
      <c r="E188" s="343" t="str">
        <f>IF(OR(E186=0,E187=0),"",DATEDIF(E186,E187,"m")+1)</f>
        <v/>
      </c>
      <c r="F188" s="200"/>
      <c r="G188" s="194" t="s">
        <v>86</v>
      </c>
      <c r="H188" s="329"/>
      <c r="I188" s="226" t="s">
        <v>28</v>
      </c>
      <c r="J188" s="459">
        <f>IF(OR($E186=0,$E187=0),0,IF($E184=J$48,MIN(ROUND($E189,2),ROUND(ROUND($E189,2)/$E188*SUMPRODUCT(($J187:$U187="X")*(ROUND($J181:$U181,4))),2)),0))</f>
        <v>0</v>
      </c>
      <c r="K188" s="459">
        <f t="shared" ref="K188:U188" si="98">IF(OR($E186=0,$E187=0),0,IF($E184=K$48,MIN(ROUND($E189,2),ROUND(ROUND($E189,2)/$E188*SUMPRODUCT(($J187:$U187="X")*(ROUND($J181:$U181,4))),2)),0))</f>
        <v>0</v>
      </c>
      <c r="L188" s="459">
        <f t="shared" si="98"/>
        <v>0</v>
      </c>
      <c r="M188" s="459">
        <f t="shared" si="98"/>
        <v>0</v>
      </c>
      <c r="N188" s="459">
        <f t="shared" si="98"/>
        <v>0</v>
      </c>
      <c r="O188" s="459">
        <f t="shared" si="98"/>
        <v>0</v>
      </c>
      <c r="P188" s="459">
        <f t="shared" si="98"/>
        <v>0</v>
      </c>
      <c r="Q188" s="459">
        <f t="shared" si="98"/>
        <v>0</v>
      </c>
      <c r="R188" s="459">
        <f t="shared" si="98"/>
        <v>0</v>
      </c>
      <c r="S188" s="459">
        <f t="shared" si="98"/>
        <v>0</v>
      </c>
      <c r="T188" s="459">
        <f t="shared" si="98"/>
        <v>0</v>
      </c>
      <c r="U188" s="459">
        <f t="shared" si="98"/>
        <v>0</v>
      </c>
      <c r="V188" s="461">
        <f>SUMPRODUCT(ROUND(J188:U188,2))</f>
        <v>0</v>
      </c>
      <c r="W188" s="394"/>
    </row>
    <row r="189" spans="1:23" ht="15" customHeight="1" x14ac:dyDescent="0.2">
      <c r="A189" s="250"/>
      <c r="B189" s="197"/>
      <c r="C189" s="503" t="s">
        <v>218</v>
      </c>
      <c r="D189" s="249"/>
      <c r="E189" s="249"/>
      <c r="F189" s="200"/>
      <c r="G189" s="192" t="s">
        <v>230</v>
      </c>
      <c r="H189" s="208"/>
      <c r="I189" s="226" t="s">
        <v>28</v>
      </c>
      <c r="J189" s="459">
        <f>IF(OR($E186=0,$E187=0),0,IF($E184=J$48,MIN(ROUND($E190,2),ROUND(ROUND($E190,2)/$E188*SUMPRODUCT(($J187:$U187="X")*(ROUND($J181:$U181,4))),2)),0))</f>
        <v>0</v>
      </c>
      <c r="K189" s="459">
        <f t="shared" ref="K189:U189" si="99">IF(OR($E186=0,$E187=0),0,IF($E184=K$48,MIN(ROUND($E190,2),ROUND(ROUND($E190,2)/$E188*SUMPRODUCT(($J187:$U187="X")*(ROUND($J181:$U181,4))),2)),0))</f>
        <v>0</v>
      </c>
      <c r="L189" s="459">
        <f t="shared" si="99"/>
        <v>0</v>
      </c>
      <c r="M189" s="459">
        <f t="shared" si="99"/>
        <v>0</v>
      </c>
      <c r="N189" s="459">
        <f t="shared" si="99"/>
        <v>0</v>
      </c>
      <c r="O189" s="459">
        <f t="shared" si="99"/>
        <v>0</v>
      </c>
      <c r="P189" s="459">
        <f t="shared" si="99"/>
        <v>0</v>
      </c>
      <c r="Q189" s="459">
        <f t="shared" si="99"/>
        <v>0</v>
      </c>
      <c r="R189" s="459">
        <f t="shared" si="99"/>
        <v>0</v>
      </c>
      <c r="S189" s="459">
        <f t="shared" si="99"/>
        <v>0</v>
      </c>
      <c r="T189" s="459">
        <f t="shared" si="99"/>
        <v>0</v>
      </c>
      <c r="U189" s="459">
        <f t="shared" si="99"/>
        <v>0</v>
      </c>
      <c r="V189" s="461">
        <f>SUMPRODUCT(ROUND(J189:U189,2))</f>
        <v>0</v>
      </c>
      <c r="W189" s="394"/>
    </row>
    <row r="190" spans="1:23" ht="15" customHeight="1" x14ac:dyDescent="0.2">
      <c r="A190" s="250"/>
      <c r="B190" s="197"/>
      <c r="C190" s="503" t="s">
        <v>231</v>
      </c>
      <c r="D190" s="249"/>
      <c r="E190" s="249"/>
      <c r="F190" s="200"/>
      <c r="G190" s="504" t="str">
        <f>$P$44</f>
        <v>Pauschale für Sozialabgaben inkl. Berufsgenossenschaft</v>
      </c>
      <c r="H190" s="505"/>
      <c r="I190" s="506" t="s">
        <v>28</v>
      </c>
      <c r="J190" s="507">
        <f t="shared" ref="J190:U190" si="100">ROUND(J189*$U$44,2)</f>
        <v>0</v>
      </c>
      <c r="K190" s="507">
        <f t="shared" si="100"/>
        <v>0</v>
      </c>
      <c r="L190" s="507">
        <f t="shared" si="100"/>
        <v>0</v>
      </c>
      <c r="M190" s="507">
        <f t="shared" si="100"/>
        <v>0</v>
      </c>
      <c r="N190" s="507">
        <f t="shared" si="100"/>
        <v>0</v>
      </c>
      <c r="O190" s="507">
        <f t="shared" si="100"/>
        <v>0</v>
      </c>
      <c r="P190" s="507">
        <f t="shared" si="100"/>
        <v>0</v>
      </c>
      <c r="Q190" s="507">
        <f t="shared" si="100"/>
        <v>0</v>
      </c>
      <c r="R190" s="507">
        <f t="shared" si="100"/>
        <v>0</v>
      </c>
      <c r="S190" s="507">
        <f t="shared" si="100"/>
        <v>0</v>
      </c>
      <c r="T190" s="507">
        <f t="shared" si="100"/>
        <v>0</v>
      </c>
      <c r="U190" s="507">
        <f t="shared" si="100"/>
        <v>0</v>
      </c>
      <c r="V190" s="508">
        <f>SUMPRODUCT(ROUND(J190:U190,2))</f>
        <v>0</v>
      </c>
      <c r="W190" s="394"/>
    </row>
    <row r="191" spans="1:23" ht="15" customHeight="1" thickBot="1" x14ac:dyDescent="0.25">
      <c r="A191" s="250"/>
      <c r="B191" s="231"/>
      <c r="C191" s="232"/>
      <c r="D191" s="232"/>
      <c r="E191" s="232"/>
      <c r="F191" s="334"/>
      <c r="G191" s="245"/>
      <c r="H191" s="337"/>
      <c r="I191" s="253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7"/>
      <c r="W191" s="394">
        <f>IF(COUNTIF(V179:V190,"&gt;0")&gt;0,1,0)</f>
        <v>0</v>
      </c>
    </row>
    <row r="192" spans="1:23" ht="15" customHeight="1" thickTop="1" x14ac:dyDescent="0.2">
      <c r="A192" s="250"/>
      <c r="B192" s="330"/>
      <c r="C192" s="332"/>
      <c r="D192" s="332"/>
      <c r="E192" s="332"/>
      <c r="F192" s="333"/>
      <c r="G192" s="215" t="s">
        <v>99</v>
      </c>
      <c r="H192" s="216"/>
      <c r="I192" s="217"/>
      <c r="J192" s="420"/>
      <c r="K192" s="420"/>
      <c r="L192" s="420"/>
      <c r="M192" s="420"/>
      <c r="N192" s="420"/>
      <c r="O192" s="420"/>
      <c r="P192" s="420"/>
      <c r="Q192" s="420"/>
      <c r="R192" s="420"/>
      <c r="S192" s="420"/>
      <c r="T192" s="420"/>
      <c r="U192" s="420"/>
      <c r="V192" s="340"/>
      <c r="W192" s="394"/>
    </row>
    <row r="193" spans="1:23" ht="15" customHeight="1" x14ac:dyDescent="0.2">
      <c r="A193" s="250"/>
      <c r="B193" s="204" t="s">
        <v>5</v>
      </c>
      <c r="C193" s="189"/>
      <c r="D193" s="701"/>
      <c r="E193" s="702"/>
      <c r="F193" s="199"/>
      <c r="G193" s="190" t="s">
        <v>59</v>
      </c>
      <c r="H193" s="206"/>
      <c r="I193" s="191"/>
      <c r="J193" s="499"/>
      <c r="K193" s="499"/>
      <c r="L193" s="499"/>
      <c r="M193" s="499"/>
      <c r="N193" s="499"/>
      <c r="O193" s="499"/>
      <c r="P193" s="499"/>
      <c r="Q193" s="499"/>
      <c r="R193" s="499"/>
      <c r="S193" s="499"/>
      <c r="T193" s="499"/>
      <c r="U193" s="499"/>
      <c r="V193" s="341"/>
      <c r="W193" s="394"/>
    </row>
    <row r="194" spans="1:23" ht="15" customHeight="1" x14ac:dyDescent="0.2">
      <c r="A194" s="250"/>
      <c r="B194" s="197"/>
      <c r="C194" s="189"/>
      <c r="D194" s="189"/>
      <c r="E194" s="189"/>
      <c r="F194" s="198"/>
      <c r="G194" s="228" t="s">
        <v>127</v>
      </c>
      <c r="H194" s="211"/>
      <c r="I194" s="193"/>
      <c r="J194" s="502"/>
      <c r="K194" s="502"/>
      <c r="L194" s="502"/>
      <c r="M194" s="502"/>
      <c r="N194" s="502"/>
      <c r="O194" s="502"/>
      <c r="P194" s="502"/>
      <c r="Q194" s="502"/>
      <c r="R194" s="502"/>
      <c r="S194" s="502"/>
      <c r="T194" s="502"/>
      <c r="U194" s="502"/>
      <c r="V194" s="501"/>
      <c r="W194" s="394"/>
    </row>
    <row r="195" spans="1:23" ht="15" customHeight="1" x14ac:dyDescent="0.2">
      <c r="A195" s="250"/>
      <c r="B195" s="204" t="s">
        <v>129</v>
      </c>
      <c r="C195" s="189"/>
      <c r="D195" s="189"/>
      <c r="E195" s="189"/>
      <c r="F195" s="200"/>
      <c r="G195" s="346" t="s">
        <v>125</v>
      </c>
      <c r="I195" s="347" t="s">
        <v>28</v>
      </c>
      <c r="J195" s="463">
        <f t="shared" ref="J195:U195" si="101">IF(AND($D197=J$48,$E197=J$48),ROUND($D202,2)+ROUND($E202,2),IF($D197=J$48,$D202,IF($E197=J$48,$E202,0)))</f>
        <v>0</v>
      </c>
      <c r="K195" s="463">
        <f t="shared" si="101"/>
        <v>0</v>
      </c>
      <c r="L195" s="463">
        <f t="shared" si="101"/>
        <v>0</v>
      </c>
      <c r="M195" s="463">
        <f t="shared" si="101"/>
        <v>0</v>
      </c>
      <c r="N195" s="463">
        <f t="shared" si="101"/>
        <v>0</v>
      </c>
      <c r="O195" s="463">
        <f t="shared" si="101"/>
        <v>0</v>
      </c>
      <c r="P195" s="463">
        <f t="shared" si="101"/>
        <v>0</v>
      </c>
      <c r="Q195" s="463">
        <f t="shared" si="101"/>
        <v>0</v>
      </c>
      <c r="R195" s="463">
        <f t="shared" si="101"/>
        <v>0</v>
      </c>
      <c r="S195" s="463">
        <f t="shared" si="101"/>
        <v>0</v>
      </c>
      <c r="T195" s="463">
        <f t="shared" si="101"/>
        <v>0</v>
      </c>
      <c r="U195" s="463">
        <f t="shared" si="101"/>
        <v>0</v>
      </c>
      <c r="V195" s="464">
        <f>SUMPRODUCT(ROUND(J195:U195,2))</f>
        <v>0</v>
      </c>
      <c r="W195" s="394"/>
    </row>
    <row r="196" spans="1:23" ht="15" customHeight="1" x14ac:dyDescent="0.2">
      <c r="A196" s="250"/>
      <c r="B196" s="197"/>
      <c r="C196" s="339"/>
      <c r="D196" s="336">
        <v>1</v>
      </c>
      <c r="E196" s="336">
        <v>2</v>
      </c>
      <c r="F196" s="200"/>
      <c r="G196" s="328" t="s">
        <v>123</v>
      </c>
      <c r="H196" s="207"/>
      <c r="I196" s="191"/>
      <c r="J196" s="331">
        <f t="shared" ref="J196:U196" si="102">IF(OR($D199=0,$D200=0),0,IF(AND(J$48&gt;=$D199,J$48&lt;=$D200),"X",""))</f>
        <v>0</v>
      </c>
      <c r="K196" s="331">
        <f t="shared" si="102"/>
        <v>0</v>
      </c>
      <c r="L196" s="331">
        <f t="shared" si="102"/>
        <v>0</v>
      </c>
      <c r="M196" s="331">
        <f t="shared" si="102"/>
        <v>0</v>
      </c>
      <c r="N196" s="331">
        <f t="shared" si="102"/>
        <v>0</v>
      </c>
      <c r="O196" s="331">
        <f t="shared" si="102"/>
        <v>0</v>
      </c>
      <c r="P196" s="331">
        <f t="shared" si="102"/>
        <v>0</v>
      </c>
      <c r="Q196" s="331">
        <f t="shared" si="102"/>
        <v>0</v>
      </c>
      <c r="R196" s="331">
        <f t="shared" si="102"/>
        <v>0</v>
      </c>
      <c r="S196" s="331">
        <f t="shared" si="102"/>
        <v>0</v>
      </c>
      <c r="T196" s="331">
        <f t="shared" si="102"/>
        <v>0</v>
      </c>
      <c r="U196" s="331">
        <f t="shared" si="102"/>
        <v>0</v>
      </c>
      <c r="V196" s="342"/>
      <c r="W196" s="394"/>
    </row>
    <row r="197" spans="1:23" ht="15" customHeight="1" x14ac:dyDescent="0.2">
      <c r="A197" s="250"/>
      <c r="B197" s="197"/>
      <c r="C197" s="503" t="s">
        <v>215</v>
      </c>
      <c r="D197" s="335"/>
      <c r="E197" s="335"/>
      <c r="F197" s="200"/>
      <c r="G197" s="194" t="s">
        <v>86</v>
      </c>
      <c r="H197" s="329"/>
      <c r="I197" s="226" t="s">
        <v>28</v>
      </c>
      <c r="J197" s="459">
        <f>IF(OR($D199=0,$D200=0),0,IF($D197=J$48,MIN(ROUND($D202,2),ROUND(ROUND($D202,2)/$D201*SUMPRODUCT(($J196:$U196="X")*(ROUND($J194:$U194,4))),2)),0))</f>
        <v>0</v>
      </c>
      <c r="K197" s="459">
        <f t="shared" ref="K197:U197" si="103">IF(OR($D199=0,$D200=0),0,IF($D197=K$48,MIN(ROUND($D202,2),ROUND(ROUND($D202,2)/$D201*SUMPRODUCT(($J196:$U196="X")*(ROUND($J194:$U194,4))),2)),0))</f>
        <v>0</v>
      </c>
      <c r="L197" s="459">
        <f t="shared" si="103"/>
        <v>0</v>
      </c>
      <c r="M197" s="459">
        <f t="shared" si="103"/>
        <v>0</v>
      </c>
      <c r="N197" s="459">
        <f t="shared" si="103"/>
        <v>0</v>
      </c>
      <c r="O197" s="459">
        <f t="shared" si="103"/>
        <v>0</v>
      </c>
      <c r="P197" s="459">
        <f t="shared" si="103"/>
        <v>0</v>
      </c>
      <c r="Q197" s="459">
        <f t="shared" si="103"/>
        <v>0</v>
      </c>
      <c r="R197" s="459">
        <f t="shared" si="103"/>
        <v>0</v>
      </c>
      <c r="S197" s="459">
        <f t="shared" si="103"/>
        <v>0</v>
      </c>
      <c r="T197" s="459">
        <f t="shared" si="103"/>
        <v>0</v>
      </c>
      <c r="U197" s="459">
        <f t="shared" si="103"/>
        <v>0</v>
      </c>
      <c r="V197" s="461">
        <f>SUMPRODUCT(ROUND(J197:U197,2))</f>
        <v>0</v>
      </c>
      <c r="W197" s="394"/>
    </row>
    <row r="198" spans="1:23" ht="15" customHeight="1" x14ac:dyDescent="0.2">
      <c r="A198" s="250"/>
      <c r="B198" s="197"/>
      <c r="C198" s="503" t="s">
        <v>216</v>
      </c>
      <c r="D198" s="338"/>
      <c r="E198" s="344"/>
      <c r="F198" s="200"/>
      <c r="G198" s="192" t="s">
        <v>230</v>
      </c>
      <c r="H198" s="208"/>
      <c r="I198" s="226" t="s">
        <v>28</v>
      </c>
      <c r="J198" s="459">
        <f>IF(OR($D199=0,$D200=0),0,IF($D197=J$48,MIN(ROUND($D203,2),ROUND(ROUND($D203,2)/$D201*SUMPRODUCT(($J196:$U196="X")*(ROUND($J194:$U194,4))),2)),0))</f>
        <v>0</v>
      </c>
      <c r="K198" s="459">
        <f t="shared" ref="K198:U198" si="104">IF(OR($D199=0,$D200=0),0,IF($D197=K$48,MIN(ROUND($D203,2),ROUND(ROUND($D203,2)/$D201*SUMPRODUCT(($J196:$U196="X")*(ROUND($J194:$U194,4))),2)),0))</f>
        <v>0</v>
      </c>
      <c r="L198" s="459">
        <f t="shared" si="104"/>
        <v>0</v>
      </c>
      <c r="M198" s="459">
        <f t="shared" si="104"/>
        <v>0</v>
      </c>
      <c r="N198" s="459">
        <f t="shared" si="104"/>
        <v>0</v>
      </c>
      <c r="O198" s="459">
        <f t="shared" si="104"/>
        <v>0</v>
      </c>
      <c r="P198" s="459">
        <f t="shared" si="104"/>
        <v>0</v>
      </c>
      <c r="Q198" s="459">
        <f t="shared" si="104"/>
        <v>0</v>
      </c>
      <c r="R198" s="459">
        <f t="shared" si="104"/>
        <v>0</v>
      </c>
      <c r="S198" s="459">
        <f t="shared" si="104"/>
        <v>0</v>
      </c>
      <c r="T198" s="459">
        <f t="shared" si="104"/>
        <v>0</v>
      </c>
      <c r="U198" s="459">
        <f t="shared" si="104"/>
        <v>0</v>
      </c>
      <c r="V198" s="461">
        <f>SUMPRODUCT(ROUND(J198:U198,2))</f>
        <v>0</v>
      </c>
      <c r="W198" s="394"/>
    </row>
    <row r="199" spans="1:23" ht="15" customHeight="1" x14ac:dyDescent="0.2">
      <c r="A199" s="250"/>
      <c r="B199" s="197"/>
      <c r="C199" s="509" t="s">
        <v>30</v>
      </c>
      <c r="D199" s="327"/>
      <c r="E199" s="327"/>
      <c r="F199" s="200"/>
      <c r="G199" s="265" t="str">
        <f>$P$44</f>
        <v>Pauschale für Sozialabgaben inkl. Berufsgenossenschaft</v>
      </c>
      <c r="H199" s="329"/>
      <c r="I199" s="226" t="s">
        <v>28</v>
      </c>
      <c r="J199" s="459">
        <f>ROUND(J198*$U$44,2)</f>
        <v>0</v>
      </c>
      <c r="K199" s="459">
        <f t="shared" ref="K199:U199" si="105">ROUND(K198*$U$44,2)</f>
        <v>0</v>
      </c>
      <c r="L199" s="459">
        <f t="shared" si="105"/>
        <v>0</v>
      </c>
      <c r="M199" s="459">
        <f t="shared" si="105"/>
        <v>0</v>
      </c>
      <c r="N199" s="459">
        <f t="shared" si="105"/>
        <v>0</v>
      </c>
      <c r="O199" s="459">
        <f t="shared" si="105"/>
        <v>0</v>
      </c>
      <c r="P199" s="459">
        <f t="shared" si="105"/>
        <v>0</v>
      </c>
      <c r="Q199" s="459">
        <f t="shared" si="105"/>
        <v>0</v>
      </c>
      <c r="R199" s="459">
        <f t="shared" si="105"/>
        <v>0</v>
      </c>
      <c r="S199" s="459">
        <f t="shared" si="105"/>
        <v>0</v>
      </c>
      <c r="T199" s="459">
        <f t="shared" si="105"/>
        <v>0</v>
      </c>
      <c r="U199" s="459">
        <f t="shared" si="105"/>
        <v>0</v>
      </c>
      <c r="V199" s="461">
        <f>SUMPRODUCT(ROUND(J199:U199,2))</f>
        <v>0</v>
      </c>
      <c r="W199" s="394"/>
    </row>
    <row r="200" spans="1:23" ht="15" customHeight="1" x14ac:dyDescent="0.2">
      <c r="A200" s="250"/>
      <c r="B200" s="197"/>
      <c r="C200" s="509" t="s">
        <v>31</v>
      </c>
      <c r="D200" s="327"/>
      <c r="E200" s="327"/>
      <c r="F200" s="200"/>
      <c r="G200" s="328" t="s">
        <v>124</v>
      </c>
      <c r="H200" s="207"/>
      <c r="I200" s="191"/>
      <c r="J200" s="331">
        <f t="shared" ref="J200:U200" si="106">IF(OR($E199=0,$E200=0),0,IF(AND(J$48&gt;=$E199,J$48&lt;=$E200),"X",""))</f>
        <v>0</v>
      </c>
      <c r="K200" s="331">
        <f t="shared" si="106"/>
        <v>0</v>
      </c>
      <c r="L200" s="331">
        <f t="shared" si="106"/>
        <v>0</v>
      </c>
      <c r="M200" s="331">
        <f t="shared" si="106"/>
        <v>0</v>
      </c>
      <c r="N200" s="331">
        <f t="shared" si="106"/>
        <v>0</v>
      </c>
      <c r="O200" s="331">
        <f t="shared" si="106"/>
        <v>0</v>
      </c>
      <c r="P200" s="331">
        <f t="shared" si="106"/>
        <v>0</v>
      </c>
      <c r="Q200" s="331">
        <f t="shared" si="106"/>
        <v>0</v>
      </c>
      <c r="R200" s="331">
        <f t="shared" si="106"/>
        <v>0</v>
      </c>
      <c r="S200" s="331">
        <f t="shared" si="106"/>
        <v>0</v>
      </c>
      <c r="T200" s="331">
        <f t="shared" si="106"/>
        <v>0</v>
      </c>
      <c r="U200" s="331">
        <f t="shared" si="106"/>
        <v>0</v>
      </c>
      <c r="V200" s="205"/>
      <c r="W200" s="394"/>
    </row>
    <row r="201" spans="1:23" ht="15" customHeight="1" x14ac:dyDescent="0.2">
      <c r="A201" s="250"/>
      <c r="B201" s="197"/>
      <c r="C201" s="509" t="s">
        <v>126</v>
      </c>
      <c r="D201" s="343" t="str">
        <f>IF(OR(D199=0,D200=0),"",DATEDIF(D199,D200,"m")+1)</f>
        <v/>
      </c>
      <c r="E201" s="343" t="str">
        <f>IF(OR(E199=0,E200=0),"",DATEDIF(E199,E200,"m")+1)</f>
        <v/>
      </c>
      <c r="F201" s="200"/>
      <c r="G201" s="194" t="s">
        <v>86</v>
      </c>
      <c r="H201" s="329"/>
      <c r="I201" s="226" t="s">
        <v>28</v>
      </c>
      <c r="J201" s="459">
        <f>IF(OR($E199=0,$E200=0),0,IF($E197=J$48,MIN(ROUND($E202,2),ROUND(ROUND($E202,2)/$E201*SUMPRODUCT(($J200:$U200="X")*(ROUND($J194:$U194,4))),2)),0))</f>
        <v>0</v>
      </c>
      <c r="K201" s="459">
        <f t="shared" ref="K201:U201" si="107">IF(OR($E199=0,$E200=0),0,IF($E197=K$48,MIN(ROUND($E202,2),ROUND(ROUND($E202,2)/$E201*SUMPRODUCT(($J200:$U200="X")*(ROUND($J194:$U194,4))),2)),0))</f>
        <v>0</v>
      </c>
      <c r="L201" s="459">
        <f t="shared" si="107"/>
        <v>0</v>
      </c>
      <c r="M201" s="459">
        <f t="shared" si="107"/>
        <v>0</v>
      </c>
      <c r="N201" s="459">
        <f t="shared" si="107"/>
        <v>0</v>
      </c>
      <c r="O201" s="459">
        <f t="shared" si="107"/>
        <v>0</v>
      </c>
      <c r="P201" s="459">
        <f t="shared" si="107"/>
        <v>0</v>
      </c>
      <c r="Q201" s="459">
        <f t="shared" si="107"/>
        <v>0</v>
      </c>
      <c r="R201" s="459">
        <f t="shared" si="107"/>
        <v>0</v>
      </c>
      <c r="S201" s="459">
        <f t="shared" si="107"/>
        <v>0</v>
      </c>
      <c r="T201" s="459">
        <f t="shared" si="107"/>
        <v>0</v>
      </c>
      <c r="U201" s="459">
        <f t="shared" si="107"/>
        <v>0</v>
      </c>
      <c r="V201" s="461">
        <f>SUMPRODUCT(ROUND(J201:U201,2))</f>
        <v>0</v>
      </c>
      <c r="W201" s="394"/>
    </row>
    <row r="202" spans="1:23" ht="15" customHeight="1" x14ac:dyDescent="0.2">
      <c r="A202" s="250"/>
      <c r="B202" s="197"/>
      <c r="C202" s="503" t="s">
        <v>218</v>
      </c>
      <c r="D202" s="249"/>
      <c r="E202" s="249"/>
      <c r="F202" s="200"/>
      <c r="G202" s="192" t="s">
        <v>230</v>
      </c>
      <c r="H202" s="208"/>
      <c r="I202" s="226" t="s">
        <v>28</v>
      </c>
      <c r="J202" s="459">
        <f>IF(OR($E199=0,$E200=0),0,IF($E197=J$48,MIN(ROUND($E203,2),ROUND(ROUND($E203,2)/$E201*SUMPRODUCT(($J200:$U200="X")*(ROUND($J194:$U194,4))),2)),0))</f>
        <v>0</v>
      </c>
      <c r="K202" s="459">
        <f t="shared" ref="K202:U202" si="108">IF(OR($E199=0,$E200=0),0,IF($E197=K$48,MIN(ROUND($E203,2),ROUND(ROUND($E203,2)/$E201*SUMPRODUCT(($J200:$U200="X")*(ROUND($J194:$U194,4))),2)),0))</f>
        <v>0</v>
      </c>
      <c r="L202" s="459">
        <f t="shared" si="108"/>
        <v>0</v>
      </c>
      <c r="M202" s="459">
        <f t="shared" si="108"/>
        <v>0</v>
      </c>
      <c r="N202" s="459">
        <f t="shared" si="108"/>
        <v>0</v>
      </c>
      <c r="O202" s="459">
        <f t="shared" si="108"/>
        <v>0</v>
      </c>
      <c r="P202" s="459">
        <f t="shared" si="108"/>
        <v>0</v>
      </c>
      <c r="Q202" s="459">
        <f t="shared" si="108"/>
        <v>0</v>
      </c>
      <c r="R202" s="459">
        <f t="shared" si="108"/>
        <v>0</v>
      </c>
      <c r="S202" s="459">
        <f t="shared" si="108"/>
        <v>0</v>
      </c>
      <c r="T202" s="459">
        <f t="shared" si="108"/>
        <v>0</v>
      </c>
      <c r="U202" s="459">
        <f t="shared" si="108"/>
        <v>0</v>
      </c>
      <c r="V202" s="461">
        <f>SUMPRODUCT(ROUND(J202:U202,2))</f>
        <v>0</v>
      </c>
      <c r="W202" s="394"/>
    </row>
    <row r="203" spans="1:23" ht="15" customHeight="1" x14ac:dyDescent="0.2">
      <c r="A203" s="250"/>
      <c r="B203" s="197"/>
      <c r="C203" s="503" t="s">
        <v>231</v>
      </c>
      <c r="D203" s="249"/>
      <c r="E203" s="249"/>
      <c r="F203" s="200"/>
      <c r="G203" s="504" t="str">
        <f>$P$44</f>
        <v>Pauschale für Sozialabgaben inkl. Berufsgenossenschaft</v>
      </c>
      <c r="H203" s="505"/>
      <c r="I203" s="506" t="s">
        <v>28</v>
      </c>
      <c r="J203" s="507">
        <f t="shared" ref="J203:U203" si="109">ROUND(J202*$U$44,2)</f>
        <v>0</v>
      </c>
      <c r="K203" s="507">
        <f t="shared" si="109"/>
        <v>0</v>
      </c>
      <c r="L203" s="507">
        <f t="shared" si="109"/>
        <v>0</v>
      </c>
      <c r="M203" s="507">
        <f t="shared" si="109"/>
        <v>0</v>
      </c>
      <c r="N203" s="507">
        <f t="shared" si="109"/>
        <v>0</v>
      </c>
      <c r="O203" s="507">
        <f t="shared" si="109"/>
        <v>0</v>
      </c>
      <c r="P203" s="507">
        <f t="shared" si="109"/>
        <v>0</v>
      </c>
      <c r="Q203" s="507">
        <f t="shared" si="109"/>
        <v>0</v>
      </c>
      <c r="R203" s="507">
        <f t="shared" si="109"/>
        <v>0</v>
      </c>
      <c r="S203" s="507">
        <f t="shared" si="109"/>
        <v>0</v>
      </c>
      <c r="T203" s="507">
        <f t="shared" si="109"/>
        <v>0</v>
      </c>
      <c r="U203" s="507">
        <f t="shared" si="109"/>
        <v>0</v>
      </c>
      <c r="V203" s="508">
        <f>SUMPRODUCT(ROUND(J203:U203,2))</f>
        <v>0</v>
      </c>
      <c r="W203" s="394"/>
    </row>
    <row r="204" spans="1:23" ht="15" customHeight="1" thickBot="1" x14ac:dyDescent="0.25">
      <c r="A204" s="250"/>
      <c r="B204" s="231"/>
      <c r="C204" s="232"/>
      <c r="D204" s="232"/>
      <c r="E204" s="232"/>
      <c r="F204" s="334"/>
      <c r="G204" s="245"/>
      <c r="H204" s="337"/>
      <c r="I204" s="253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7"/>
      <c r="W204" s="394">
        <f>IF(COUNTIF(V192:V203,"&gt;0")&gt;0,1,0)</f>
        <v>0</v>
      </c>
    </row>
    <row r="205" spans="1:23" ht="15" customHeight="1" thickTop="1" x14ac:dyDescent="0.2">
      <c r="A205" s="250"/>
      <c r="B205" s="330"/>
      <c r="C205" s="332"/>
      <c r="D205" s="332"/>
      <c r="E205" s="332"/>
      <c r="F205" s="333"/>
      <c r="G205" s="215" t="s">
        <v>99</v>
      </c>
      <c r="H205" s="216"/>
      <c r="I205" s="217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340"/>
      <c r="W205" s="394"/>
    </row>
    <row r="206" spans="1:23" ht="15" customHeight="1" x14ac:dyDescent="0.2">
      <c r="A206" s="250"/>
      <c r="B206" s="204" t="s">
        <v>5</v>
      </c>
      <c r="C206" s="189"/>
      <c r="D206" s="701"/>
      <c r="E206" s="702"/>
      <c r="F206" s="199"/>
      <c r="G206" s="190" t="s">
        <v>59</v>
      </c>
      <c r="H206" s="206"/>
      <c r="I206" s="191"/>
      <c r="J206" s="499"/>
      <c r="K206" s="499"/>
      <c r="L206" s="499"/>
      <c r="M206" s="499"/>
      <c r="N206" s="499"/>
      <c r="O206" s="499"/>
      <c r="P206" s="499"/>
      <c r="Q206" s="499"/>
      <c r="R206" s="499"/>
      <c r="S206" s="499"/>
      <c r="T206" s="499"/>
      <c r="U206" s="499"/>
      <c r="V206" s="341"/>
      <c r="W206" s="394"/>
    </row>
    <row r="207" spans="1:23" ht="15" customHeight="1" x14ac:dyDescent="0.2">
      <c r="A207" s="250"/>
      <c r="B207" s="197"/>
      <c r="C207" s="189"/>
      <c r="D207" s="189"/>
      <c r="E207" s="189"/>
      <c r="F207" s="198"/>
      <c r="G207" s="228" t="s">
        <v>127</v>
      </c>
      <c r="H207" s="211"/>
      <c r="I207" s="193"/>
      <c r="J207" s="502"/>
      <c r="K207" s="502"/>
      <c r="L207" s="502"/>
      <c r="M207" s="502"/>
      <c r="N207" s="502"/>
      <c r="O207" s="502"/>
      <c r="P207" s="502"/>
      <c r="Q207" s="502"/>
      <c r="R207" s="502"/>
      <c r="S207" s="502"/>
      <c r="T207" s="502"/>
      <c r="U207" s="502"/>
      <c r="V207" s="501"/>
      <c r="W207" s="394"/>
    </row>
    <row r="208" spans="1:23" ht="15" customHeight="1" x14ac:dyDescent="0.2">
      <c r="A208" s="250"/>
      <c r="B208" s="204" t="s">
        <v>129</v>
      </c>
      <c r="C208" s="189"/>
      <c r="D208" s="189"/>
      <c r="E208" s="189"/>
      <c r="F208" s="200"/>
      <c r="G208" s="346" t="s">
        <v>125</v>
      </c>
      <c r="I208" s="347" t="s">
        <v>28</v>
      </c>
      <c r="J208" s="463">
        <f t="shared" ref="J208:U208" si="110">IF(AND($D210=J$48,$E210=J$48),ROUND($D215,2)+ROUND($E215,2),IF($D210=J$48,$D215,IF($E210=J$48,$E215,0)))</f>
        <v>0</v>
      </c>
      <c r="K208" s="463">
        <f t="shared" si="110"/>
        <v>0</v>
      </c>
      <c r="L208" s="463">
        <f t="shared" si="110"/>
        <v>0</v>
      </c>
      <c r="M208" s="463">
        <f t="shared" si="110"/>
        <v>0</v>
      </c>
      <c r="N208" s="463">
        <f t="shared" si="110"/>
        <v>0</v>
      </c>
      <c r="O208" s="463">
        <f t="shared" si="110"/>
        <v>0</v>
      </c>
      <c r="P208" s="463">
        <f t="shared" si="110"/>
        <v>0</v>
      </c>
      <c r="Q208" s="463">
        <f t="shared" si="110"/>
        <v>0</v>
      </c>
      <c r="R208" s="463">
        <f t="shared" si="110"/>
        <v>0</v>
      </c>
      <c r="S208" s="463">
        <f t="shared" si="110"/>
        <v>0</v>
      </c>
      <c r="T208" s="463">
        <f t="shared" si="110"/>
        <v>0</v>
      </c>
      <c r="U208" s="463">
        <f t="shared" si="110"/>
        <v>0</v>
      </c>
      <c r="V208" s="464">
        <f>SUMPRODUCT(ROUND(J208:U208,2))</f>
        <v>0</v>
      </c>
      <c r="W208" s="394"/>
    </row>
    <row r="209" spans="1:23" ht="15" customHeight="1" x14ac:dyDescent="0.2">
      <c r="A209" s="250"/>
      <c r="B209" s="197"/>
      <c r="C209" s="339"/>
      <c r="D209" s="336">
        <v>1</v>
      </c>
      <c r="E209" s="336">
        <v>2</v>
      </c>
      <c r="F209" s="200"/>
      <c r="G209" s="328" t="s">
        <v>123</v>
      </c>
      <c r="H209" s="207"/>
      <c r="I209" s="191"/>
      <c r="J209" s="331">
        <f t="shared" ref="J209:U209" si="111">IF(OR($D212=0,$D213=0),0,IF(AND(J$48&gt;=$D212,J$48&lt;=$D213),"X",""))</f>
        <v>0</v>
      </c>
      <c r="K209" s="331">
        <f t="shared" si="111"/>
        <v>0</v>
      </c>
      <c r="L209" s="331">
        <f t="shared" si="111"/>
        <v>0</v>
      </c>
      <c r="M209" s="331">
        <f t="shared" si="111"/>
        <v>0</v>
      </c>
      <c r="N209" s="331">
        <f t="shared" si="111"/>
        <v>0</v>
      </c>
      <c r="O209" s="331">
        <f t="shared" si="111"/>
        <v>0</v>
      </c>
      <c r="P209" s="331">
        <f t="shared" si="111"/>
        <v>0</v>
      </c>
      <c r="Q209" s="331">
        <f t="shared" si="111"/>
        <v>0</v>
      </c>
      <c r="R209" s="331">
        <f t="shared" si="111"/>
        <v>0</v>
      </c>
      <c r="S209" s="331">
        <f t="shared" si="111"/>
        <v>0</v>
      </c>
      <c r="T209" s="331">
        <f t="shared" si="111"/>
        <v>0</v>
      </c>
      <c r="U209" s="331">
        <f t="shared" si="111"/>
        <v>0</v>
      </c>
      <c r="V209" s="342"/>
      <c r="W209" s="394"/>
    </row>
    <row r="210" spans="1:23" ht="15" customHeight="1" x14ac:dyDescent="0.2">
      <c r="A210" s="250"/>
      <c r="B210" s="197"/>
      <c r="C210" s="503" t="s">
        <v>215</v>
      </c>
      <c r="D210" s="335"/>
      <c r="E210" s="335"/>
      <c r="F210" s="200"/>
      <c r="G210" s="194" t="s">
        <v>86</v>
      </c>
      <c r="H210" s="329"/>
      <c r="I210" s="226" t="s">
        <v>28</v>
      </c>
      <c r="J210" s="459">
        <f>IF(OR($D212=0,$D213=0),0,IF($D210=J$48,MIN(ROUND($D215,2),ROUND(ROUND($D215,2)/$D214*SUMPRODUCT(($J209:$U209="X")*(ROUND($J207:$U207,4))),2)),0))</f>
        <v>0</v>
      </c>
      <c r="K210" s="459">
        <f t="shared" ref="K210:U210" si="112">IF(OR($D212=0,$D213=0),0,IF($D210=K$48,MIN(ROUND($D215,2),ROUND(ROUND($D215,2)/$D214*SUMPRODUCT(($J209:$U209="X")*(ROUND($J207:$U207,4))),2)),0))</f>
        <v>0</v>
      </c>
      <c r="L210" s="459">
        <f t="shared" si="112"/>
        <v>0</v>
      </c>
      <c r="M210" s="459">
        <f t="shared" si="112"/>
        <v>0</v>
      </c>
      <c r="N210" s="459">
        <f t="shared" si="112"/>
        <v>0</v>
      </c>
      <c r="O210" s="459">
        <f t="shared" si="112"/>
        <v>0</v>
      </c>
      <c r="P210" s="459">
        <f t="shared" si="112"/>
        <v>0</v>
      </c>
      <c r="Q210" s="459">
        <f t="shared" si="112"/>
        <v>0</v>
      </c>
      <c r="R210" s="459">
        <f t="shared" si="112"/>
        <v>0</v>
      </c>
      <c r="S210" s="459">
        <f t="shared" si="112"/>
        <v>0</v>
      </c>
      <c r="T210" s="459">
        <f t="shared" si="112"/>
        <v>0</v>
      </c>
      <c r="U210" s="459">
        <f t="shared" si="112"/>
        <v>0</v>
      </c>
      <c r="V210" s="461">
        <f>SUMPRODUCT(ROUND(J210:U210,2))</f>
        <v>0</v>
      </c>
      <c r="W210" s="394"/>
    </row>
    <row r="211" spans="1:23" ht="15" customHeight="1" x14ac:dyDescent="0.2">
      <c r="A211" s="250"/>
      <c r="B211" s="197"/>
      <c r="C211" s="503" t="s">
        <v>216</v>
      </c>
      <c r="D211" s="338"/>
      <c r="E211" s="344"/>
      <c r="F211" s="200"/>
      <c r="G211" s="192" t="s">
        <v>230</v>
      </c>
      <c r="H211" s="208"/>
      <c r="I211" s="226" t="s">
        <v>28</v>
      </c>
      <c r="J211" s="459">
        <f>IF(OR($D212=0,$D213=0),0,IF($D210=J$48,MIN(ROUND($D216,2),ROUND(ROUND($D216,2)/$D214*SUMPRODUCT(($J209:$U209="X")*(ROUND($J207:$U207,4))),2)),0))</f>
        <v>0</v>
      </c>
      <c r="K211" s="459">
        <f t="shared" ref="K211:U211" si="113">IF(OR($D212=0,$D213=0),0,IF($D210=K$48,MIN(ROUND($D216,2),ROUND(ROUND($D216,2)/$D214*SUMPRODUCT(($J209:$U209="X")*(ROUND($J207:$U207,4))),2)),0))</f>
        <v>0</v>
      </c>
      <c r="L211" s="459">
        <f t="shared" si="113"/>
        <v>0</v>
      </c>
      <c r="M211" s="459">
        <f t="shared" si="113"/>
        <v>0</v>
      </c>
      <c r="N211" s="459">
        <f t="shared" si="113"/>
        <v>0</v>
      </c>
      <c r="O211" s="459">
        <f t="shared" si="113"/>
        <v>0</v>
      </c>
      <c r="P211" s="459">
        <f t="shared" si="113"/>
        <v>0</v>
      </c>
      <c r="Q211" s="459">
        <f t="shared" si="113"/>
        <v>0</v>
      </c>
      <c r="R211" s="459">
        <f t="shared" si="113"/>
        <v>0</v>
      </c>
      <c r="S211" s="459">
        <f t="shared" si="113"/>
        <v>0</v>
      </c>
      <c r="T211" s="459">
        <f t="shared" si="113"/>
        <v>0</v>
      </c>
      <c r="U211" s="459">
        <f t="shared" si="113"/>
        <v>0</v>
      </c>
      <c r="V211" s="461">
        <f>SUMPRODUCT(ROUND(J211:U211,2))</f>
        <v>0</v>
      </c>
      <c r="W211" s="394"/>
    </row>
    <row r="212" spans="1:23" ht="15" customHeight="1" x14ac:dyDescent="0.2">
      <c r="A212" s="250"/>
      <c r="B212" s="197"/>
      <c r="C212" s="509" t="s">
        <v>30</v>
      </c>
      <c r="D212" s="327"/>
      <c r="E212" s="327"/>
      <c r="F212" s="200"/>
      <c r="G212" s="265" t="str">
        <f>$P$44</f>
        <v>Pauschale für Sozialabgaben inkl. Berufsgenossenschaft</v>
      </c>
      <c r="H212" s="329"/>
      <c r="I212" s="226" t="s">
        <v>28</v>
      </c>
      <c r="J212" s="459">
        <f>ROUND(J211*$U$44,2)</f>
        <v>0</v>
      </c>
      <c r="K212" s="459">
        <f t="shared" ref="K212:U212" si="114">ROUND(K211*$U$44,2)</f>
        <v>0</v>
      </c>
      <c r="L212" s="459">
        <f t="shared" si="114"/>
        <v>0</v>
      </c>
      <c r="M212" s="459">
        <f t="shared" si="114"/>
        <v>0</v>
      </c>
      <c r="N212" s="459">
        <f t="shared" si="114"/>
        <v>0</v>
      </c>
      <c r="O212" s="459">
        <f t="shared" si="114"/>
        <v>0</v>
      </c>
      <c r="P212" s="459">
        <f t="shared" si="114"/>
        <v>0</v>
      </c>
      <c r="Q212" s="459">
        <f t="shared" si="114"/>
        <v>0</v>
      </c>
      <c r="R212" s="459">
        <f t="shared" si="114"/>
        <v>0</v>
      </c>
      <c r="S212" s="459">
        <f t="shared" si="114"/>
        <v>0</v>
      </c>
      <c r="T212" s="459">
        <f t="shared" si="114"/>
        <v>0</v>
      </c>
      <c r="U212" s="459">
        <f t="shared" si="114"/>
        <v>0</v>
      </c>
      <c r="V212" s="461">
        <f>SUMPRODUCT(ROUND(J212:U212,2))</f>
        <v>0</v>
      </c>
      <c r="W212" s="394"/>
    </row>
    <row r="213" spans="1:23" ht="15" customHeight="1" x14ac:dyDescent="0.2">
      <c r="A213" s="250"/>
      <c r="B213" s="197"/>
      <c r="C213" s="509" t="s">
        <v>31</v>
      </c>
      <c r="D213" s="327"/>
      <c r="E213" s="327"/>
      <c r="F213" s="200"/>
      <c r="G213" s="328" t="s">
        <v>124</v>
      </c>
      <c r="H213" s="207"/>
      <c r="I213" s="191"/>
      <c r="J213" s="331">
        <f t="shared" ref="J213:U213" si="115">IF(OR($E212=0,$E213=0),0,IF(AND(J$48&gt;=$E212,J$48&lt;=$E213),"X",""))</f>
        <v>0</v>
      </c>
      <c r="K213" s="331">
        <f t="shared" si="115"/>
        <v>0</v>
      </c>
      <c r="L213" s="331">
        <f t="shared" si="115"/>
        <v>0</v>
      </c>
      <c r="M213" s="331">
        <f t="shared" si="115"/>
        <v>0</v>
      </c>
      <c r="N213" s="331">
        <f t="shared" si="115"/>
        <v>0</v>
      </c>
      <c r="O213" s="331">
        <f t="shared" si="115"/>
        <v>0</v>
      </c>
      <c r="P213" s="331">
        <f t="shared" si="115"/>
        <v>0</v>
      </c>
      <c r="Q213" s="331">
        <f t="shared" si="115"/>
        <v>0</v>
      </c>
      <c r="R213" s="331">
        <f t="shared" si="115"/>
        <v>0</v>
      </c>
      <c r="S213" s="331">
        <f t="shared" si="115"/>
        <v>0</v>
      </c>
      <c r="T213" s="331">
        <f t="shared" si="115"/>
        <v>0</v>
      </c>
      <c r="U213" s="331">
        <f t="shared" si="115"/>
        <v>0</v>
      </c>
      <c r="V213" s="205"/>
      <c r="W213" s="394"/>
    </row>
    <row r="214" spans="1:23" ht="15" customHeight="1" x14ac:dyDescent="0.2">
      <c r="A214" s="250"/>
      <c r="B214" s="197"/>
      <c r="C214" s="509" t="s">
        <v>126</v>
      </c>
      <c r="D214" s="343" t="str">
        <f>IF(OR(D212=0,D213=0),"",DATEDIF(D212,D213,"m")+1)</f>
        <v/>
      </c>
      <c r="E214" s="343" t="str">
        <f>IF(OR(E212=0,E213=0),"",DATEDIF(E212,E213,"m")+1)</f>
        <v/>
      </c>
      <c r="F214" s="200"/>
      <c r="G214" s="194" t="s">
        <v>86</v>
      </c>
      <c r="H214" s="329"/>
      <c r="I214" s="226" t="s">
        <v>28</v>
      </c>
      <c r="J214" s="459">
        <f>IF(OR($E212=0,$E213=0),0,IF($E210=J$48,MIN(ROUND($E215,2),ROUND(ROUND($E215,2)/$E214*SUMPRODUCT(($J213:$U213="X")*(ROUND($J207:$U207,4))),2)),0))</f>
        <v>0</v>
      </c>
      <c r="K214" s="459">
        <f t="shared" ref="K214:U214" si="116">IF(OR($E212=0,$E213=0),0,IF($E210=K$48,MIN(ROUND($E215,2),ROUND(ROUND($E215,2)/$E214*SUMPRODUCT(($J213:$U213="X")*(ROUND($J207:$U207,4))),2)),0))</f>
        <v>0</v>
      </c>
      <c r="L214" s="459">
        <f t="shared" si="116"/>
        <v>0</v>
      </c>
      <c r="M214" s="459">
        <f t="shared" si="116"/>
        <v>0</v>
      </c>
      <c r="N214" s="459">
        <f t="shared" si="116"/>
        <v>0</v>
      </c>
      <c r="O214" s="459">
        <f t="shared" si="116"/>
        <v>0</v>
      </c>
      <c r="P214" s="459">
        <f t="shared" si="116"/>
        <v>0</v>
      </c>
      <c r="Q214" s="459">
        <f t="shared" si="116"/>
        <v>0</v>
      </c>
      <c r="R214" s="459">
        <f t="shared" si="116"/>
        <v>0</v>
      </c>
      <c r="S214" s="459">
        <f t="shared" si="116"/>
        <v>0</v>
      </c>
      <c r="T214" s="459">
        <f t="shared" si="116"/>
        <v>0</v>
      </c>
      <c r="U214" s="459">
        <f t="shared" si="116"/>
        <v>0</v>
      </c>
      <c r="V214" s="461">
        <f>SUMPRODUCT(ROUND(J214:U214,2))</f>
        <v>0</v>
      </c>
      <c r="W214" s="394"/>
    </row>
    <row r="215" spans="1:23" ht="15" customHeight="1" x14ac:dyDescent="0.2">
      <c r="A215" s="250"/>
      <c r="B215" s="197"/>
      <c r="C215" s="503" t="s">
        <v>218</v>
      </c>
      <c r="D215" s="249"/>
      <c r="E215" s="249"/>
      <c r="F215" s="200"/>
      <c r="G215" s="192" t="s">
        <v>230</v>
      </c>
      <c r="H215" s="208"/>
      <c r="I215" s="226" t="s">
        <v>28</v>
      </c>
      <c r="J215" s="459">
        <f>IF(OR($E212=0,$E213=0),0,IF($E210=J$48,MIN(ROUND($E216,2),ROUND(ROUND($E216,2)/$E214*SUMPRODUCT(($J213:$U213="X")*(ROUND($J207:$U207,4))),2)),0))</f>
        <v>0</v>
      </c>
      <c r="K215" s="459">
        <f t="shared" ref="K215:U215" si="117">IF(OR($E212=0,$E213=0),0,IF($E210=K$48,MIN(ROUND($E216,2),ROUND(ROUND($E216,2)/$E214*SUMPRODUCT(($J213:$U213="X")*(ROUND($J207:$U207,4))),2)),0))</f>
        <v>0</v>
      </c>
      <c r="L215" s="459">
        <f t="shared" si="117"/>
        <v>0</v>
      </c>
      <c r="M215" s="459">
        <f t="shared" si="117"/>
        <v>0</v>
      </c>
      <c r="N215" s="459">
        <f t="shared" si="117"/>
        <v>0</v>
      </c>
      <c r="O215" s="459">
        <f t="shared" si="117"/>
        <v>0</v>
      </c>
      <c r="P215" s="459">
        <f t="shared" si="117"/>
        <v>0</v>
      </c>
      <c r="Q215" s="459">
        <f t="shared" si="117"/>
        <v>0</v>
      </c>
      <c r="R215" s="459">
        <f t="shared" si="117"/>
        <v>0</v>
      </c>
      <c r="S215" s="459">
        <f t="shared" si="117"/>
        <v>0</v>
      </c>
      <c r="T215" s="459">
        <f t="shared" si="117"/>
        <v>0</v>
      </c>
      <c r="U215" s="459">
        <f t="shared" si="117"/>
        <v>0</v>
      </c>
      <c r="V215" s="461">
        <f>SUMPRODUCT(ROUND(J215:U215,2))</f>
        <v>0</v>
      </c>
      <c r="W215" s="394"/>
    </row>
    <row r="216" spans="1:23" ht="15" customHeight="1" x14ac:dyDescent="0.2">
      <c r="A216" s="250"/>
      <c r="B216" s="197"/>
      <c r="C216" s="503" t="s">
        <v>231</v>
      </c>
      <c r="D216" s="249"/>
      <c r="E216" s="249"/>
      <c r="F216" s="200"/>
      <c r="G216" s="504" t="str">
        <f>$P$44</f>
        <v>Pauschale für Sozialabgaben inkl. Berufsgenossenschaft</v>
      </c>
      <c r="H216" s="505"/>
      <c r="I216" s="506" t="s">
        <v>28</v>
      </c>
      <c r="J216" s="507">
        <f t="shared" ref="J216:U216" si="118">ROUND(J215*$U$44,2)</f>
        <v>0</v>
      </c>
      <c r="K216" s="507">
        <f t="shared" si="118"/>
        <v>0</v>
      </c>
      <c r="L216" s="507">
        <f t="shared" si="118"/>
        <v>0</v>
      </c>
      <c r="M216" s="507">
        <f t="shared" si="118"/>
        <v>0</v>
      </c>
      <c r="N216" s="507">
        <f t="shared" si="118"/>
        <v>0</v>
      </c>
      <c r="O216" s="507">
        <f t="shared" si="118"/>
        <v>0</v>
      </c>
      <c r="P216" s="507">
        <f t="shared" si="118"/>
        <v>0</v>
      </c>
      <c r="Q216" s="507">
        <f t="shared" si="118"/>
        <v>0</v>
      </c>
      <c r="R216" s="507">
        <f t="shared" si="118"/>
        <v>0</v>
      </c>
      <c r="S216" s="507">
        <f t="shared" si="118"/>
        <v>0</v>
      </c>
      <c r="T216" s="507">
        <f t="shared" si="118"/>
        <v>0</v>
      </c>
      <c r="U216" s="507">
        <f t="shared" si="118"/>
        <v>0</v>
      </c>
      <c r="V216" s="508">
        <f>SUMPRODUCT(ROUND(J216:U216,2))</f>
        <v>0</v>
      </c>
      <c r="W216" s="394"/>
    </row>
    <row r="217" spans="1:23" ht="15" customHeight="1" thickBot="1" x14ac:dyDescent="0.25">
      <c r="A217" s="250"/>
      <c r="B217" s="231"/>
      <c r="C217" s="232"/>
      <c r="D217" s="232"/>
      <c r="E217" s="232"/>
      <c r="F217" s="334"/>
      <c r="G217" s="245"/>
      <c r="H217" s="337"/>
      <c r="I217" s="253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7"/>
      <c r="W217" s="394">
        <f>IF(COUNTIF(V205:V216,"&gt;0")&gt;0,1,0)</f>
        <v>0</v>
      </c>
    </row>
    <row r="218" spans="1:23" ht="15" customHeight="1" thickTop="1" x14ac:dyDescent="0.2">
      <c r="A218" s="250"/>
      <c r="B218" s="330"/>
      <c r="C218" s="332"/>
      <c r="D218" s="332"/>
      <c r="E218" s="332"/>
      <c r="F218" s="333"/>
      <c r="G218" s="215" t="s">
        <v>99</v>
      </c>
      <c r="H218" s="216"/>
      <c r="I218" s="217"/>
      <c r="J218" s="420"/>
      <c r="K218" s="420"/>
      <c r="L218" s="420"/>
      <c r="M218" s="420"/>
      <c r="N218" s="420"/>
      <c r="O218" s="420"/>
      <c r="P218" s="420"/>
      <c r="Q218" s="420"/>
      <c r="R218" s="420"/>
      <c r="S218" s="420"/>
      <c r="T218" s="420"/>
      <c r="U218" s="420"/>
      <c r="V218" s="340"/>
      <c r="W218" s="394"/>
    </row>
    <row r="219" spans="1:23" ht="15" customHeight="1" x14ac:dyDescent="0.2">
      <c r="A219" s="250"/>
      <c r="B219" s="204" t="s">
        <v>5</v>
      </c>
      <c r="C219" s="189"/>
      <c r="D219" s="701"/>
      <c r="E219" s="702"/>
      <c r="F219" s="199"/>
      <c r="G219" s="190" t="s">
        <v>59</v>
      </c>
      <c r="H219" s="206"/>
      <c r="I219" s="191"/>
      <c r="J219" s="499"/>
      <c r="K219" s="499"/>
      <c r="L219" s="499"/>
      <c r="M219" s="499"/>
      <c r="N219" s="499"/>
      <c r="O219" s="499"/>
      <c r="P219" s="499"/>
      <c r="Q219" s="499"/>
      <c r="R219" s="499"/>
      <c r="S219" s="499"/>
      <c r="T219" s="499"/>
      <c r="U219" s="499"/>
      <c r="V219" s="341"/>
      <c r="W219" s="394"/>
    </row>
    <row r="220" spans="1:23" ht="15" customHeight="1" x14ac:dyDescent="0.2">
      <c r="A220" s="250"/>
      <c r="B220" s="197"/>
      <c r="C220" s="189"/>
      <c r="D220" s="189"/>
      <c r="E220" s="189"/>
      <c r="F220" s="198"/>
      <c r="G220" s="228" t="s">
        <v>127</v>
      </c>
      <c r="H220" s="211"/>
      <c r="I220" s="193"/>
      <c r="J220" s="502"/>
      <c r="K220" s="502"/>
      <c r="L220" s="502"/>
      <c r="M220" s="502"/>
      <c r="N220" s="502"/>
      <c r="O220" s="502"/>
      <c r="P220" s="502"/>
      <c r="Q220" s="502"/>
      <c r="R220" s="502"/>
      <c r="S220" s="502"/>
      <c r="T220" s="502"/>
      <c r="U220" s="502"/>
      <c r="V220" s="501"/>
      <c r="W220" s="394"/>
    </row>
    <row r="221" spans="1:23" ht="15" customHeight="1" x14ac:dyDescent="0.2">
      <c r="A221" s="250"/>
      <c r="B221" s="204" t="s">
        <v>129</v>
      </c>
      <c r="C221" s="189"/>
      <c r="D221" s="189"/>
      <c r="E221" s="189"/>
      <c r="F221" s="200"/>
      <c r="G221" s="346" t="s">
        <v>125</v>
      </c>
      <c r="I221" s="347" t="s">
        <v>28</v>
      </c>
      <c r="J221" s="463">
        <f t="shared" ref="J221:U221" si="119">IF(AND($D223=J$48,$E223=J$48),ROUND($D228,2)+ROUND($E228,2),IF($D223=J$48,$D228,IF($E223=J$48,$E228,0)))</f>
        <v>0</v>
      </c>
      <c r="K221" s="463">
        <f t="shared" si="119"/>
        <v>0</v>
      </c>
      <c r="L221" s="463">
        <f t="shared" si="119"/>
        <v>0</v>
      </c>
      <c r="M221" s="463">
        <f t="shared" si="119"/>
        <v>0</v>
      </c>
      <c r="N221" s="463">
        <f t="shared" si="119"/>
        <v>0</v>
      </c>
      <c r="O221" s="463">
        <f t="shared" si="119"/>
        <v>0</v>
      </c>
      <c r="P221" s="463">
        <f t="shared" si="119"/>
        <v>0</v>
      </c>
      <c r="Q221" s="463">
        <f t="shared" si="119"/>
        <v>0</v>
      </c>
      <c r="R221" s="463">
        <f t="shared" si="119"/>
        <v>0</v>
      </c>
      <c r="S221" s="463">
        <f t="shared" si="119"/>
        <v>0</v>
      </c>
      <c r="T221" s="463">
        <f t="shared" si="119"/>
        <v>0</v>
      </c>
      <c r="U221" s="463">
        <f t="shared" si="119"/>
        <v>0</v>
      </c>
      <c r="V221" s="464">
        <f>SUMPRODUCT(ROUND(J221:U221,2))</f>
        <v>0</v>
      </c>
      <c r="W221" s="394"/>
    </row>
    <row r="222" spans="1:23" ht="15" customHeight="1" x14ac:dyDescent="0.2">
      <c r="A222" s="250"/>
      <c r="B222" s="197"/>
      <c r="C222" s="339"/>
      <c r="D222" s="336">
        <v>1</v>
      </c>
      <c r="E222" s="336">
        <v>2</v>
      </c>
      <c r="F222" s="200"/>
      <c r="G222" s="328" t="s">
        <v>123</v>
      </c>
      <c r="H222" s="207"/>
      <c r="I222" s="191"/>
      <c r="J222" s="331">
        <f t="shared" ref="J222:U222" si="120">IF(OR($D225=0,$D226=0),0,IF(AND(J$48&gt;=$D225,J$48&lt;=$D226),"X",""))</f>
        <v>0</v>
      </c>
      <c r="K222" s="331">
        <f t="shared" si="120"/>
        <v>0</v>
      </c>
      <c r="L222" s="331">
        <f t="shared" si="120"/>
        <v>0</v>
      </c>
      <c r="M222" s="331">
        <f t="shared" si="120"/>
        <v>0</v>
      </c>
      <c r="N222" s="331">
        <f t="shared" si="120"/>
        <v>0</v>
      </c>
      <c r="O222" s="331">
        <f t="shared" si="120"/>
        <v>0</v>
      </c>
      <c r="P222" s="331">
        <f t="shared" si="120"/>
        <v>0</v>
      </c>
      <c r="Q222" s="331">
        <f t="shared" si="120"/>
        <v>0</v>
      </c>
      <c r="R222" s="331">
        <f t="shared" si="120"/>
        <v>0</v>
      </c>
      <c r="S222" s="331">
        <f t="shared" si="120"/>
        <v>0</v>
      </c>
      <c r="T222" s="331">
        <f t="shared" si="120"/>
        <v>0</v>
      </c>
      <c r="U222" s="331">
        <f t="shared" si="120"/>
        <v>0</v>
      </c>
      <c r="V222" s="342"/>
      <c r="W222" s="394"/>
    </row>
    <row r="223" spans="1:23" ht="15" customHeight="1" x14ac:dyDescent="0.2">
      <c r="A223" s="250"/>
      <c r="B223" s="197"/>
      <c r="C223" s="503" t="s">
        <v>215</v>
      </c>
      <c r="D223" s="335"/>
      <c r="E223" s="335"/>
      <c r="F223" s="200"/>
      <c r="G223" s="194" t="s">
        <v>86</v>
      </c>
      <c r="H223" s="329"/>
      <c r="I223" s="226" t="s">
        <v>28</v>
      </c>
      <c r="J223" s="459">
        <f>IF(OR($D225=0,$D226=0),0,IF($D223=J$48,MIN(ROUND($D228,2),ROUND(ROUND($D228,2)/$D227*SUMPRODUCT(($J222:$U222="X")*(ROUND($J220:$U220,4))),2)),0))</f>
        <v>0</v>
      </c>
      <c r="K223" s="459">
        <f t="shared" ref="K223:U223" si="121">IF(OR($D225=0,$D226=0),0,IF($D223=K$48,MIN(ROUND($D228,2),ROUND(ROUND($D228,2)/$D227*SUMPRODUCT(($J222:$U222="X")*(ROUND($J220:$U220,4))),2)),0))</f>
        <v>0</v>
      </c>
      <c r="L223" s="459">
        <f t="shared" si="121"/>
        <v>0</v>
      </c>
      <c r="M223" s="459">
        <f t="shared" si="121"/>
        <v>0</v>
      </c>
      <c r="N223" s="459">
        <f t="shared" si="121"/>
        <v>0</v>
      </c>
      <c r="O223" s="459">
        <f t="shared" si="121"/>
        <v>0</v>
      </c>
      <c r="P223" s="459">
        <f t="shared" si="121"/>
        <v>0</v>
      </c>
      <c r="Q223" s="459">
        <f t="shared" si="121"/>
        <v>0</v>
      </c>
      <c r="R223" s="459">
        <f t="shared" si="121"/>
        <v>0</v>
      </c>
      <c r="S223" s="459">
        <f t="shared" si="121"/>
        <v>0</v>
      </c>
      <c r="T223" s="459">
        <f t="shared" si="121"/>
        <v>0</v>
      </c>
      <c r="U223" s="459">
        <f t="shared" si="121"/>
        <v>0</v>
      </c>
      <c r="V223" s="461">
        <f>SUMPRODUCT(ROUND(J223:U223,2))</f>
        <v>0</v>
      </c>
      <c r="W223" s="394"/>
    </row>
    <row r="224" spans="1:23" ht="15" customHeight="1" x14ac:dyDescent="0.2">
      <c r="A224" s="250"/>
      <c r="B224" s="197"/>
      <c r="C224" s="503" t="s">
        <v>216</v>
      </c>
      <c r="D224" s="338"/>
      <c r="E224" s="344"/>
      <c r="F224" s="200"/>
      <c r="G224" s="192" t="s">
        <v>230</v>
      </c>
      <c r="H224" s="208"/>
      <c r="I224" s="226" t="s">
        <v>28</v>
      </c>
      <c r="J224" s="459">
        <f>IF(OR($D225=0,$D226=0),0,IF($D223=J$48,MIN(ROUND($D229,2),ROUND(ROUND($D229,2)/$D227*SUMPRODUCT(($J222:$U222="X")*(ROUND($J220:$U220,4))),2)),0))</f>
        <v>0</v>
      </c>
      <c r="K224" s="459">
        <f t="shared" ref="K224:U224" si="122">IF(OR($D225=0,$D226=0),0,IF($D223=K$48,MIN(ROUND($D229,2),ROUND(ROUND($D229,2)/$D227*SUMPRODUCT(($J222:$U222="X")*(ROUND($J220:$U220,4))),2)),0))</f>
        <v>0</v>
      </c>
      <c r="L224" s="459">
        <f t="shared" si="122"/>
        <v>0</v>
      </c>
      <c r="M224" s="459">
        <f t="shared" si="122"/>
        <v>0</v>
      </c>
      <c r="N224" s="459">
        <f t="shared" si="122"/>
        <v>0</v>
      </c>
      <c r="O224" s="459">
        <f t="shared" si="122"/>
        <v>0</v>
      </c>
      <c r="P224" s="459">
        <f t="shared" si="122"/>
        <v>0</v>
      </c>
      <c r="Q224" s="459">
        <f t="shared" si="122"/>
        <v>0</v>
      </c>
      <c r="R224" s="459">
        <f t="shared" si="122"/>
        <v>0</v>
      </c>
      <c r="S224" s="459">
        <f t="shared" si="122"/>
        <v>0</v>
      </c>
      <c r="T224" s="459">
        <f t="shared" si="122"/>
        <v>0</v>
      </c>
      <c r="U224" s="459">
        <f t="shared" si="122"/>
        <v>0</v>
      </c>
      <c r="V224" s="461">
        <f>SUMPRODUCT(ROUND(J224:U224,2))</f>
        <v>0</v>
      </c>
      <c r="W224" s="394"/>
    </row>
    <row r="225" spans="1:23" ht="15" customHeight="1" x14ac:dyDescent="0.2">
      <c r="A225" s="250"/>
      <c r="B225" s="197"/>
      <c r="C225" s="509" t="s">
        <v>30</v>
      </c>
      <c r="D225" s="327"/>
      <c r="E225" s="327"/>
      <c r="F225" s="200"/>
      <c r="G225" s="265" t="str">
        <f>$P$44</f>
        <v>Pauschale für Sozialabgaben inkl. Berufsgenossenschaft</v>
      </c>
      <c r="H225" s="329"/>
      <c r="I225" s="226" t="s">
        <v>28</v>
      </c>
      <c r="J225" s="459">
        <f>ROUND(J224*$U$44,2)</f>
        <v>0</v>
      </c>
      <c r="K225" s="459">
        <f t="shared" ref="K225:U225" si="123">ROUND(K224*$U$44,2)</f>
        <v>0</v>
      </c>
      <c r="L225" s="459">
        <f t="shared" si="123"/>
        <v>0</v>
      </c>
      <c r="M225" s="459">
        <f t="shared" si="123"/>
        <v>0</v>
      </c>
      <c r="N225" s="459">
        <f t="shared" si="123"/>
        <v>0</v>
      </c>
      <c r="O225" s="459">
        <f t="shared" si="123"/>
        <v>0</v>
      </c>
      <c r="P225" s="459">
        <f t="shared" si="123"/>
        <v>0</v>
      </c>
      <c r="Q225" s="459">
        <f t="shared" si="123"/>
        <v>0</v>
      </c>
      <c r="R225" s="459">
        <f t="shared" si="123"/>
        <v>0</v>
      </c>
      <c r="S225" s="459">
        <f t="shared" si="123"/>
        <v>0</v>
      </c>
      <c r="T225" s="459">
        <f t="shared" si="123"/>
        <v>0</v>
      </c>
      <c r="U225" s="459">
        <f t="shared" si="123"/>
        <v>0</v>
      </c>
      <c r="V225" s="461">
        <f>SUMPRODUCT(ROUND(J225:U225,2))</f>
        <v>0</v>
      </c>
      <c r="W225" s="394"/>
    </row>
    <row r="226" spans="1:23" ht="15" customHeight="1" x14ac:dyDescent="0.2">
      <c r="A226" s="250"/>
      <c r="B226" s="197"/>
      <c r="C226" s="509" t="s">
        <v>31</v>
      </c>
      <c r="D226" s="327"/>
      <c r="E226" s="327"/>
      <c r="F226" s="200"/>
      <c r="G226" s="328" t="s">
        <v>124</v>
      </c>
      <c r="H226" s="207"/>
      <c r="I226" s="191"/>
      <c r="J226" s="331">
        <f t="shared" ref="J226:U226" si="124">IF(OR($E225=0,$E226=0),0,IF(AND(J$48&gt;=$E225,J$48&lt;=$E226),"X",""))</f>
        <v>0</v>
      </c>
      <c r="K226" s="331">
        <f t="shared" si="124"/>
        <v>0</v>
      </c>
      <c r="L226" s="331">
        <f t="shared" si="124"/>
        <v>0</v>
      </c>
      <c r="M226" s="331">
        <f t="shared" si="124"/>
        <v>0</v>
      </c>
      <c r="N226" s="331">
        <f t="shared" si="124"/>
        <v>0</v>
      </c>
      <c r="O226" s="331">
        <f t="shared" si="124"/>
        <v>0</v>
      </c>
      <c r="P226" s="331">
        <f t="shared" si="124"/>
        <v>0</v>
      </c>
      <c r="Q226" s="331">
        <f t="shared" si="124"/>
        <v>0</v>
      </c>
      <c r="R226" s="331">
        <f t="shared" si="124"/>
        <v>0</v>
      </c>
      <c r="S226" s="331">
        <f t="shared" si="124"/>
        <v>0</v>
      </c>
      <c r="T226" s="331">
        <f t="shared" si="124"/>
        <v>0</v>
      </c>
      <c r="U226" s="331">
        <f t="shared" si="124"/>
        <v>0</v>
      </c>
      <c r="V226" s="205"/>
      <c r="W226" s="394"/>
    </row>
    <row r="227" spans="1:23" ht="15" customHeight="1" x14ac:dyDescent="0.2">
      <c r="A227" s="250"/>
      <c r="B227" s="197"/>
      <c r="C227" s="509" t="s">
        <v>126</v>
      </c>
      <c r="D227" s="343" t="str">
        <f>IF(OR(D225=0,D226=0),"",DATEDIF(D225,D226,"m")+1)</f>
        <v/>
      </c>
      <c r="E227" s="343" t="str">
        <f>IF(OR(E225=0,E226=0),"",DATEDIF(E225,E226,"m")+1)</f>
        <v/>
      </c>
      <c r="F227" s="200"/>
      <c r="G227" s="194" t="s">
        <v>86</v>
      </c>
      <c r="H227" s="329"/>
      <c r="I227" s="226" t="s">
        <v>28</v>
      </c>
      <c r="J227" s="459">
        <f>IF(OR($E225=0,$E226=0),0,IF($E223=J$48,MIN(ROUND($E228,2),ROUND(ROUND($E228,2)/$E227*SUMPRODUCT(($J226:$U226="X")*(ROUND($J220:$U220,4))),2)),0))</f>
        <v>0</v>
      </c>
      <c r="K227" s="459">
        <f t="shared" ref="K227:U227" si="125">IF(OR($E225=0,$E226=0),0,IF($E223=K$48,MIN(ROUND($E228,2),ROUND(ROUND($E228,2)/$E227*SUMPRODUCT(($J226:$U226="X")*(ROUND($J220:$U220,4))),2)),0))</f>
        <v>0</v>
      </c>
      <c r="L227" s="459">
        <f t="shared" si="125"/>
        <v>0</v>
      </c>
      <c r="M227" s="459">
        <f t="shared" si="125"/>
        <v>0</v>
      </c>
      <c r="N227" s="459">
        <f t="shared" si="125"/>
        <v>0</v>
      </c>
      <c r="O227" s="459">
        <f t="shared" si="125"/>
        <v>0</v>
      </c>
      <c r="P227" s="459">
        <f t="shared" si="125"/>
        <v>0</v>
      </c>
      <c r="Q227" s="459">
        <f t="shared" si="125"/>
        <v>0</v>
      </c>
      <c r="R227" s="459">
        <f t="shared" si="125"/>
        <v>0</v>
      </c>
      <c r="S227" s="459">
        <f t="shared" si="125"/>
        <v>0</v>
      </c>
      <c r="T227" s="459">
        <f t="shared" si="125"/>
        <v>0</v>
      </c>
      <c r="U227" s="459">
        <f t="shared" si="125"/>
        <v>0</v>
      </c>
      <c r="V227" s="461">
        <f>SUMPRODUCT(ROUND(J227:U227,2))</f>
        <v>0</v>
      </c>
      <c r="W227" s="394"/>
    </row>
    <row r="228" spans="1:23" ht="15" customHeight="1" x14ac:dyDescent="0.2">
      <c r="A228" s="250"/>
      <c r="B228" s="197"/>
      <c r="C228" s="503" t="s">
        <v>218</v>
      </c>
      <c r="D228" s="249"/>
      <c r="E228" s="249"/>
      <c r="F228" s="200"/>
      <c r="G228" s="192" t="s">
        <v>230</v>
      </c>
      <c r="H228" s="208"/>
      <c r="I228" s="226" t="s">
        <v>28</v>
      </c>
      <c r="J228" s="459">
        <f>IF(OR($E225=0,$E226=0),0,IF($E223=J$48,MIN(ROUND($E229,2),ROUND(ROUND($E229,2)/$E227*SUMPRODUCT(($J226:$U226="X")*(ROUND($J220:$U220,4))),2)),0))</f>
        <v>0</v>
      </c>
      <c r="K228" s="459">
        <f t="shared" ref="K228:U228" si="126">IF(OR($E225=0,$E226=0),0,IF($E223=K$48,MIN(ROUND($E229,2),ROUND(ROUND($E229,2)/$E227*SUMPRODUCT(($J226:$U226="X")*(ROUND($J220:$U220,4))),2)),0))</f>
        <v>0</v>
      </c>
      <c r="L228" s="459">
        <f t="shared" si="126"/>
        <v>0</v>
      </c>
      <c r="M228" s="459">
        <f t="shared" si="126"/>
        <v>0</v>
      </c>
      <c r="N228" s="459">
        <f t="shared" si="126"/>
        <v>0</v>
      </c>
      <c r="O228" s="459">
        <f t="shared" si="126"/>
        <v>0</v>
      </c>
      <c r="P228" s="459">
        <f t="shared" si="126"/>
        <v>0</v>
      </c>
      <c r="Q228" s="459">
        <f t="shared" si="126"/>
        <v>0</v>
      </c>
      <c r="R228" s="459">
        <f t="shared" si="126"/>
        <v>0</v>
      </c>
      <c r="S228" s="459">
        <f t="shared" si="126"/>
        <v>0</v>
      </c>
      <c r="T228" s="459">
        <f t="shared" si="126"/>
        <v>0</v>
      </c>
      <c r="U228" s="459">
        <f t="shared" si="126"/>
        <v>0</v>
      </c>
      <c r="V228" s="461">
        <f>SUMPRODUCT(ROUND(J228:U228,2))</f>
        <v>0</v>
      </c>
      <c r="W228" s="394"/>
    </row>
    <row r="229" spans="1:23" ht="15" customHeight="1" x14ac:dyDescent="0.2">
      <c r="A229" s="250"/>
      <c r="B229" s="197"/>
      <c r="C229" s="503" t="s">
        <v>231</v>
      </c>
      <c r="D229" s="249"/>
      <c r="E229" s="249"/>
      <c r="F229" s="200"/>
      <c r="G229" s="504" t="str">
        <f>$P$44</f>
        <v>Pauschale für Sozialabgaben inkl. Berufsgenossenschaft</v>
      </c>
      <c r="H229" s="505"/>
      <c r="I229" s="506" t="s">
        <v>28</v>
      </c>
      <c r="J229" s="507">
        <f t="shared" ref="J229:U229" si="127">ROUND(J228*$U$44,2)</f>
        <v>0</v>
      </c>
      <c r="K229" s="507">
        <f t="shared" si="127"/>
        <v>0</v>
      </c>
      <c r="L229" s="507">
        <f t="shared" si="127"/>
        <v>0</v>
      </c>
      <c r="M229" s="507">
        <f t="shared" si="127"/>
        <v>0</v>
      </c>
      <c r="N229" s="507">
        <f t="shared" si="127"/>
        <v>0</v>
      </c>
      <c r="O229" s="507">
        <f t="shared" si="127"/>
        <v>0</v>
      </c>
      <c r="P229" s="507">
        <f t="shared" si="127"/>
        <v>0</v>
      </c>
      <c r="Q229" s="507">
        <f t="shared" si="127"/>
        <v>0</v>
      </c>
      <c r="R229" s="507">
        <f t="shared" si="127"/>
        <v>0</v>
      </c>
      <c r="S229" s="507">
        <f t="shared" si="127"/>
        <v>0</v>
      </c>
      <c r="T229" s="507">
        <f t="shared" si="127"/>
        <v>0</v>
      </c>
      <c r="U229" s="507">
        <f t="shared" si="127"/>
        <v>0</v>
      </c>
      <c r="V229" s="508">
        <f>SUMPRODUCT(ROUND(J229:U229,2))</f>
        <v>0</v>
      </c>
      <c r="W229" s="394"/>
    </row>
    <row r="230" spans="1:23" ht="15" customHeight="1" thickBot="1" x14ac:dyDescent="0.25">
      <c r="A230" s="250"/>
      <c r="B230" s="231"/>
      <c r="C230" s="232"/>
      <c r="D230" s="232"/>
      <c r="E230" s="232"/>
      <c r="F230" s="334"/>
      <c r="G230" s="245"/>
      <c r="H230" s="337"/>
      <c r="I230" s="253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7"/>
      <c r="W230" s="394">
        <f>IF(COUNTIF(V218:V229,"&gt;0")&gt;0,1,0)</f>
        <v>0</v>
      </c>
    </row>
    <row r="231" spans="1:23" ht="15" customHeight="1" thickTop="1" x14ac:dyDescent="0.2">
      <c r="A231" s="250"/>
      <c r="B231" s="330"/>
      <c r="C231" s="332"/>
      <c r="D231" s="332"/>
      <c r="E231" s="332"/>
      <c r="F231" s="333"/>
      <c r="G231" s="215" t="s">
        <v>99</v>
      </c>
      <c r="H231" s="216"/>
      <c r="I231" s="217"/>
      <c r="J231" s="420"/>
      <c r="K231" s="420"/>
      <c r="L231" s="420"/>
      <c r="M231" s="420"/>
      <c r="N231" s="420"/>
      <c r="O231" s="420"/>
      <c r="P231" s="420"/>
      <c r="Q231" s="420"/>
      <c r="R231" s="420"/>
      <c r="S231" s="420"/>
      <c r="T231" s="420"/>
      <c r="U231" s="420"/>
      <c r="V231" s="340"/>
      <c r="W231" s="394"/>
    </row>
    <row r="232" spans="1:23" ht="15" customHeight="1" x14ac:dyDescent="0.2">
      <c r="A232" s="250"/>
      <c r="B232" s="204" t="s">
        <v>5</v>
      </c>
      <c r="C232" s="189"/>
      <c r="D232" s="701"/>
      <c r="E232" s="702"/>
      <c r="F232" s="199"/>
      <c r="G232" s="190" t="s">
        <v>59</v>
      </c>
      <c r="H232" s="206"/>
      <c r="I232" s="191"/>
      <c r="J232" s="499"/>
      <c r="K232" s="499"/>
      <c r="L232" s="499"/>
      <c r="M232" s="499"/>
      <c r="N232" s="499"/>
      <c r="O232" s="499"/>
      <c r="P232" s="499"/>
      <c r="Q232" s="499"/>
      <c r="R232" s="499"/>
      <c r="S232" s="499"/>
      <c r="T232" s="499"/>
      <c r="U232" s="499"/>
      <c r="V232" s="341"/>
      <c r="W232" s="394"/>
    </row>
    <row r="233" spans="1:23" ht="15" customHeight="1" x14ac:dyDescent="0.2">
      <c r="A233" s="250"/>
      <c r="B233" s="197"/>
      <c r="C233" s="189"/>
      <c r="D233" s="189"/>
      <c r="E233" s="189"/>
      <c r="F233" s="198"/>
      <c r="G233" s="228" t="s">
        <v>127</v>
      </c>
      <c r="H233" s="211"/>
      <c r="I233" s="193"/>
      <c r="J233" s="502"/>
      <c r="K233" s="502"/>
      <c r="L233" s="502"/>
      <c r="M233" s="502"/>
      <c r="N233" s="502"/>
      <c r="O233" s="502"/>
      <c r="P233" s="502"/>
      <c r="Q233" s="502"/>
      <c r="R233" s="502"/>
      <c r="S233" s="502"/>
      <c r="T233" s="502"/>
      <c r="U233" s="502"/>
      <c r="V233" s="501"/>
      <c r="W233" s="394"/>
    </row>
    <row r="234" spans="1:23" ht="15" customHeight="1" x14ac:dyDescent="0.2">
      <c r="A234" s="250"/>
      <c r="B234" s="204" t="s">
        <v>129</v>
      </c>
      <c r="C234" s="189"/>
      <c r="D234" s="189"/>
      <c r="E234" s="189"/>
      <c r="F234" s="200"/>
      <c r="G234" s="346" t="s">
        <v>125</v>
      </c>
      <c r="I234" s="347" t="s">
        <v>28</v>
      </c>
      <c r="J234" s="463">
        <f t="shared" ref="J234:U234" si="128">IF(AND($D236=J$48,$E236=J$48),ROUND($D241,2)+ROUND($E241,2),IF($D236=J$48,$D241,IF($E236=J$48,$E241,0)))</f>
        <v>0</v>
      </c>
      <c r="K234" s="463">
        <f t="shared" si="128"/>
        <v>0</v>
      </c>
      <c r="L234" s="463">
        <f t="shared" si="128"/>
        <v>0</v>
      </c>
      <c r="M234" s="463">
        <f t="shared" si="128"/>
        <v>0</v>
      </c>
      <c r="N234" s="463">
        <f t="shared" si="128"/>
        <v>0</v>
      </c>
      <c r="O234" s="463">
        <f t="shared" si="128"/>
        <v>0</v>
      </c>
      <c r="P234" s="463">
        <f t="shared" si="128"/>
        <v>0</v>
      </c>
      <c r="Q234" s="463">
        <f t="shared" si="128"/>
        <v>0</v>
      </c>
      <c r="R234" s="463">
        <f t="shared" si="128"/>
        <v>0</v>
      </c>
      <c r="S234" s="463">
        <f t="shared" si="128"/>
        <v>0</v>
      </c>
      <c r="T234" s="463">
        <f t="shared" si="128"/>
        <v>0</v>
      </c>
      <c r="U234" s="463">
        <f t="shared" si="128"/>
        <v>0</v>
      </c>
      <c r="V234" s="464">
        <f>SUMPRODUCT(ROUND(J234:U234,2))</f>
        <v>0</v>
      </c>
      <c r="W234" s="394"/>
    </row>
    <row r="235" spans="1:23" ht="15" customHeight="1" x14ac:dyDescent="0.2">
      <c r="A235" s="250"/>
      <c r="B235" s="197"/>
      <c r="C235" s="339"/>
      <c r="D235" s="336">
        <v>1</v>
      </c>
      <c r="E235" s="336">
        <v>2</v>
      </c>
      <c r="F235" s="200"/>
      <c r="G235" s="328" t="s">
        <v>123</v>
      </c>
      <c r="H235" s="207"/>
      <c r="I235" s="191"/>
      <c r="J235" s="331">
        <f t="shared" ref="J235:U235" si="129">IF(OR($D238=0,$D239=0),0,IF(AND(J$48&gt;=$D238,J$48&lt;=$D239),"X",""))</f>
        <v>0</v>
      </c>
      <c r="K235" s="331">
        <f t="shared" si="129"/>
        <v>0</v>
      </c>
      <c r="L235" s="331">
        <f t="shared" si="129"/>
        <v>0</v>
      </c>
      <c r="M235" s="331">
        <f t="shared" si="129"/>
        <v>0</v>
      </c>
      <c r="N235" s="331">
        <f t="shared" si="129"/>
        <v>0</v>
      </c>
      <c r="O235" s="331">
        <f t="shared" si="129"/>
        <v>0</v>
      </c>
      <c r="P235" s="331">
        <f t="shared" si="129"/>
        <v>0</v>
      </c>
      <c r="Q235" s="331">
        <f t="shared" si="129"/>
        <v>0</v>
      </c>
      <c r="R235" s="331">
        <f t="shared" si="129"/>
        <v>0</v>
      </c>
      <c r="S235" s="331">
        <f t="shared" si="129"/>
        <v>0</v>
      </c>
      <c r="T235" s="331">
        <f t="shared" si="129"/>
        <v>0</v>
      </c>
      <c r="U235" s="331">
        <f t="shared" si="129"/>
        <v>0</v>
      </c>
      <c r="V235" s="342"/>
      <c r="W235" s="394"/>
    </row>
    <row r="236" spans="1:23" ht="15" customHeight="1" x14ac:dyDescent="0.2">
      <c r="A236" s="250"/>
      <c r="B236" s="197"/>
      <c r="C236" s="503" t="s">
        <v>215</v>
      </c>
      <c r="D236" s="335"/>
      <c r="E236" s="335"/>
      <c r="F236" s="200"/>
      <c r="G236" s="194" t="s">
        <v>86</v>
      </c>
      <c r="H236" s="329"/>
      <c r="I236" s="226" t="s">
        <v>28</v>
      </c>
      <c r="J236" s="459">
        <f>IF(OR($D238=0,$D239=0),0,IF($D236=J$48,MIN(ROUND($D241,2),ROUND(ROUND($D241,2)/$D240*SUMPRODUCT(($J235:$U235="X")*(ROUND($J233:$U233,4))),2)),0))</f>
        <v>0</v>
      </c>
      <c r="K236" s="459">
        <f t="shared" ref="K236:U236" si="130">IF(OR($D238=0,$D239=0),0,IF($D236=K$48,MIN(ROUND($D241,2),ROUND(ROUND($D241,2)/$D240*SUMPRODUCT(($J235:$U235="X")*(ROUND($J233:$U233,4))),2)),0))</f>
        <v>0</v>
      </c>
      <c r="L236" s="459">
        <f t="shared" si="130"/>
        <v>0</v>
      </c>
      <c r="M236" s="459">
        <f t="shared" si="130"/>
        <v>0</v>
      </c>
      <c r="N236" s="459">
        <f t="shared" si="130"/>
        <v>0</v>
      </c>
      <c r="O236" s="459">
        <f t="shared" si="130"/>
        <v>0</v>
      </c>
      <c r="P236" s="459">
        <f t="shared" si="130"/>
        <v>0</v>
      </c>
      <c r="Q236" s="459">
        <f t="shared" si="130"/>
        <v>0</v>
      </c>
      <c r="R236" s="459">
        <f t="shared" si="130"/>
        <v>0</v>
      </c>
      <c r="S236" s="459">
        <f t="shared" si="130"/>
        <v>0</v>
      </c>
      <c r="T236" s="459">
        <f t="shared" si="130"/>
        <v>0</v>
      </c>
      <c r="U236" s="459">
        <f t="shared" si="130"/>
        <v>0</v>
      </c>
      <c r="V236" s="461">
        <f>SUMPRODUCT(ROUND(J236:U236,2))</f>
        <v>0</v>
      </c>
      <c r="W236" s="394"/>
    </row>
    <row r="237" spans="1:23" ht="15" customHeight="1" x14ac:dyDescent="0.2">
      <c r="A237" s="250"/>
      <c r="B237" s="197"/>
      <c r="C237" s="503" t="s">
        <v>216</v>
      </c>
      <c r="D237" s="338"/>
      <c r="E237" s="344"/>
      <c r="F237" s="200"/>
      <c r="G237" s="192" t="s">
        <v>230</v>
      </c>
      <c r="H237" s="208"/>
      <c r="I237" s="226" t="s">
        <v>28</v>
      </c>
      <c r="J237" s="459">
        <f>IF(OR($D238=0,$D239=0),0,IF($D236=J$48,MIN(ROUND($D242,2),ROUND(ROUND($D242,2)/$D240*SUMPRODUCT(($J235:$U235="X")*(ROUND($J233:$U233,4))),2)),0))</f>
        <v>0</v>
      </c>
      <c r="K237" s="459">
        <f t="shared" ref="K237:U237" si="131">IF(OR($D238=0,$D239=0),0,IF($D236=K$48,MIN(ROUND($D242,2),ROUND(ROUND($D242,2)/$D240*SUMPRODUCT(($J235:$U235="X")*(ROUND($J233:$U233,4))),2)),0))</f>
        <v>0</v>
      </c>
      <c r="L237" s="459">
        <f t="shared" si="131"/>
        <v>0</v>
      </c>
      <c r="M237" s="459">
        <f t="shared" si="131"/>
        <v>0</v>
      </c>
      <c r="N237" s="459">
        <f t="shared" si="131"/>
        <v>0</v>
      </c>
      <c r="O237" s="459">
        <f t="shared" si="131"/>
        <v>0</v>
      </c>
      <c r="P237" s="459">
        <f t="shared" si="131"/>
        <v>0</v>
      </c>
      <c r="Q237" s="459">
        <f t="shared" si="131"/>
        <v>0</v>
      </c>
      <c r="R237" s="459">
        <f t="shared" si="131"/>
        <v>0</v>
      </c>
      <c r="S237" s="459">
        <f t="shared" si="131"/>
        <v>0</v>
      </c>
      <c r="T237" s="459">
        <f t="shared" si="131"/>
        <v>0</v>
      </c>
      <c r="U237" s="459">
        <f t="shared" si="131"/>
        <v>0</v>
      </c>
      <c r="V237" s="461">
        <f>SUMPRODUCT(ROUND(J237:U237,2))</f>
        <v>0</v>
      </c>
      <c r="W237" s="394"/>
    </row>
    <row r="238" spans="1:23" ht="15" customHeight="1" x14ac:dyDescent="0.2">
      <c r="A238" s="250"/>
      <c r="B238" s="197"/>
      <c r="C238" s="509" t="s">
        <v>30</v>
      </c>
      <c r="D238" s="327"/>
      <c r="E238" s="327"/>
      <c r="F238" s="200"/>
      <c r="G238" s="265" t="str">
        <f>$P$44</f>
        <v>Pauschale für Sozialabgaben inkl. Berufsgenossenschaft</v>
      </c>
      <c r="H238" s="329"/>
      <c r="I238" s="226" t="s">
        <v>28</v>
      </c>
      <c r="J238" s="459">
        <f>ROUND(J237*$U$44,2)</f>
        <v>0</v>
      </c>
      <c r="K238" s="459">
        <f t="shared" ref="K238:U238" si="132">ROUND(K237*$U$44,2)</f>
        <v>0</v>
      </c>
      <c r="L238" s="459">
        <f t="shared" si="132"/>
        <v>0</v>
      </c>
      <c r="M238" s="459">
        <f t="shared" si="132"/>
        <v>0</v>
      </c>
      <c r="N238" s="459">
        <f t="shared" si="132"/>
        <v>0</v>
      </c>
      <c r="O238" s="459">
        <f t="shared" si="132"/>
        <v>0</v>
      </c>
      <c r="P238" s="459">
        <f t="shared" si="132"/>
        <v>0</v>
      </c>
      <c r="Q238" s="459">
        <f t="shared" si="132"/>
        <v>0</v>
      </c>
      <c r="R238" s="459">
        <f t="shared" si="132"/>
        <v>0</v>
      </c>
      <c r="S238" s="459">
        <f t="shared" si="132"/>
        <v>0</v>
      </c>
      <c r="T238" s="459">
        <f t="shared" si="132"/>
        <v>0</v>
      </c>
      <c r="U238" s="459">
        <f t="shared" si="132"/>
        <v>0</v>
      </c>
      <c r="V238" s="461">
        <f>SUMPRODUCT(ROUND(J238:U238,2))</f>
        <v>0</v>
      </c>
      <c r="W238" s="394"/>
    </row>
    <row r="239" spans="1:23" ht="15" customHeight="1" x14ac:dyDescent="0.2">
      <c r="A239" s="250"/>
      <c r="B239" s="197"/>
      <c r="C239" s="509" t="s">
        <v>31</v>
      </c>
      <c r="D239" s="327"/>
      <c r="E239" s="327"/>
      <c r="F239" s="200"/>
      <c r="G239" s="328" t="s">
        <v>124</v>
      </c>
      <c r="H239" s="207"/>
      <c r="I239" s="191"/>
      <c r="J239" s="331">
        <f t="shared" ref="J239:U239" si="133">IF(OR($E238=0,$E239=0),0,IF(AND(J$48&gt;=$E238,J$48&lt;=$E239),"X",""))</f>
        <v>0</v>
      </c>
      <c r="K239" s="331">
        <f t="shared" si="133"/>
        <v>0</v>
      </c>
      <c r="L239" s="331">
        <f t="shared" si="133"/>
        <v>0</v>
      </c>
      <c r="M239" s="331">
        <f t="shared" si="133"/>
        <v>0</v>
      </c>
      <c r="N239" s="331">
        <f t="shared" si="133"/>
        <v>0</v>
      </c>
      <c r="O239" s="331">
        <f t="shared" si="133"/>
        <v>0</v>
      </c>
      <c r="P239" s="331">
        <f t="shared" si="133"/>
        <v>0</v>
      </c>
      <c r="Q239" s="331">
        <f t="shared" si="133"/>
        <v>0</v>
      </c>
      <c r="R239" s="331">
        <f t="shared" si="133"/>
        <v>0</v>
      </c>
      <c r="S239" s="331">
        <f t="shared" si="133"/>
        <v>0</v>
      </c>
      <c r="T239" s="331">
        <f t="shared" si="133"/>
        <v>0</v>
      </c>
      <c r="U239" s="331">
        <f t="shared" si="133"/>
        <v>0</v>
      </c>
      <c r="V239" s="205"/>
      <c r="W239" s="394"/>
    </row>
    <row r="240" spans="1:23" ht="15" customHeight="1" x14ac:dyDescent="0.2">
      <c r="A240" s="250"/>
      <c r="B240" s="197"/>
      <c r="C240" s="509" t="s">
        <v>126</v>
      </c>
      <c r="D240" s="343" t="str">
        <f>IF(OR(D238=0,D239=0),"",DATEDIF(D238,D239,"m")+1)</f>
        <v/>
      </c>
      <c r="E240" s="343" t="str">
        <f>IF(OR(E238=0,E239=0),"",DATEDIF(E238,E239,"m")+1)</f>
        <v/>
      </c>
      <c r="F240" s="200"/>
      <c r="G240" s="194" t="s">
        <v>86</v>
      </c>
      <c r="H240" s="329"/>
      <c r="I240" s="226" t="s">
        <v>28</v>
      </c>
      <c r="J240" s="459">
        <f>IF(OR($E238=0,$E239=0),0,IF($E236=J$48,MIN(ROUND($E241,2),ROUND(ROUND($E241,2)/$E240*SUMPRODUCT(($J239:$U239="X")*(ROUND($J233:$U233,4))),2)),0))</f>
        <v>0</v>
      </c>
      <c r="K240" s="459">
        <f t="shared" ref="K240:U240" si="134">IF(OR($E238=0,$E239=0),0,IF($E236=K$48,MIN(ROUND($E241,2),ROUND(ROUND($E241,2)/$E240*SUMPRODUCT(($J239:$U239="X")*(ROUND($J233:$U233,4))),2)),0))</f>
        <v>0</v>
      </c>
      <c r="L240" s="459">
        <f t="shared" si="134"/>
        <v>0</v>
      </c>
      <c r="M240" s="459">
        <f t="shared" si="134"/>
        <v>0</v>
      </c>
      <c r="N240" s="459">
        <f t="shared" si="134"/>
        <v>0</v>
      </c>
      <c r="O240" s="459">
        <f t="shared" si="134"/>
        <v>0</v>
      </c>
      <c r="P240" s="459">
        <f t="shared" si="134"/>
        <v>0</v>
      </c>
      <c r="Q240" s="459">
        <f t="shared" si="134"/>
        <v>0</v>
      </c>
      <c r="R240" s="459">
        <f t="shared" si="134"/>
        <v>0</v>
      </c>
      <c r="S240" s="459">
        <f t="shared" si="134"/>
        <v>0</v>
      </c>
      <c r="T240" s="459">
        <f t="shared" si="134"/>
        <v>0</v>
      </c>
      <c r="U240" s="459">
        <f t="shared" si="134"/>
        <v>0</v>
      </c>
      <c r="V240" s="461">
        <f>SUMPRODUCT(ROUND(J240:U240,2))</f>
        <v>0</v>
      </c>
      <c r="W240" s="394"/>
    </row>
    <row r="241" spans="1:23" ht="15" customHeight="1" x14ac:dyDescent="0.2">
      <c r="A241" s="250"/>
      <c r="B241" s="197"/>
      <c r="C241" s="503" t="s">
        <v>218</v>
      </c>
      <c r="D241" s="249"/>
      <c r="E241" s="249"/>
      <c r="F241" s="200"/>
      <c r="G241" s="192" t="s">
        <v>230</v>
      </c>
      <c r="H241" s="208"/>
      <c r="I241" s="226" t="s">
        <v>28</v>
      </c>
      <c r="J241" s="459">
        <f>IF(OR($E238=0,$E239=0),0,IF($E236=J$48,MIN(ROUND($E242,2),ROUND(ROUND($E242,2)/$E240*SUMPRODUCT(($J239:$U239="X")*(ROUND($J233:$U233,4))),2)),0))</f>
        <v>0</v>
      </c>
      <c r="K241" s="459">
        <f t="shared" ref="K241:U241" si="135">IF(OR($E238=0,$E239=0),0,IF($E236=K$48,MIN(ROUND($E242,2),ROUND(ROUND($E242,2)/$E240*SUMPRODUCT(($J239:$U239="X")*(ROUND($J233:$U233,4))),2)),0))</f>
        <v>0</v>
      </c>
      <c r="L241" s="459">
        <f t="shared" si="135"/>
        <v>0</v>
      </c>
      <c r="M241" s="459">
        <f t="shared" si="135"/>
        <v>0</v>
      </c>
      <c r="N241" s="459">
        <f t="shared" si="135"/>
        <v>0</v>
      </c>
      <c r="O241" s="459">
        <f t="shared" si="135"/>
        <v>0</v>
      </c>
      <c r="P241" s="459">
        <f t="shared" si="135"/>
        <v>0</v>
      </c>
      <c r="Q241" s="459">
        <f t="shared" si="135"/>
        <v>0</v>
      </c>
      <c r="R241" s="459">
        <f t="shared" si="135"/>
        <v>0</v>
      </c>
      <c r="S241" s="459">
        <f t="shared" si="135"/>
        <v>0</v>
      </c>
      <c r="T241" s="459">
        <f t="shared" si="135"/>
        <v>0</v>
      </c>
      <c r="U241" s="459">
        <f t="shared" si="135"/>
        <v>0</v>
      </c>
      <c r="V241" s="461">
        <f>SUMPRODUCT(ROUND(J241:U241,2))</f>
        <v>0</v>
      </c>
      <c r="W241" s="394"/>
    </row>
    <row r="242" spans="1:23" ht="15" customHeight="1" x14ac:dyDescent="0.2">
      <c r="A242" s="250"/>
      <c r="B242" s="197"/>
      <c r="C242" s="503" t="s">
        <v>231</v>
      </c>
      <c r="D242" s="249"/>
      <c r="E242" s="249"/>
      <c r="F242" s="200"/>
      <c r="G242" s="504" t="str">
        <f>$P$44</f>
        <v>Pauschale für Sozialabgaben inkl. Berufsgenossenschaft</v>
      </c>
      <c r="H242" s="505"/>
      <c r="I242" s="506" t="s">
        <v>28</v>
      </c>
      <c r="J242" s="507">
        <f t="shared" ref="J242:U242" si="136">ROUND(J241*$U$44,2)</f>
        <v>0</v>
      </c>
      <c r="K242" s="507">
        <f t="shared" si="136"/>
        <v>0</v>
      </c>
      <c r="L242" s="507">
        <f t="shared" si="136"/>
        <v>0</v>
      </c>
      <c r="M242" s="507">
        <f t="shared" si="136"/>
        <v>0</v>
      </c>
      <c r="N242" s="507">
        <f t="shared" si="136"/>
        <v>0</v>
      </c>
      <c r="O242" s="507">
        <f t="shared" si="136"/>
        <v>0</v>
      </c>
      <c r="P242" s="507">
        <f t="shared" si="136"/>
        <v>0</v>
      </c>
      <c r="Q242" s="507">
        <f t="shared" si="136"/>
        <v>0</v>
      </c>
      <c r="R242" s="507">
        <f t="shared" si="136"/>
        <v>0</v>
      </c>
      <c r="S242" s="507">
        <f t="shared" si="136"/>
        <v>0</v>
      </c>
      <c r="T242" s="507">
        <f t="shared" si="136"/>
        <v>0</v>
      </c>
      <c r="U242" s="507">
        <f t="shared" si="136"/>
        <v>0</v>
      </c>
      <c r="V242" s="508">
        <f>SUMPRODUCT(ROUND(J242:U242,2))</f>
        <v>0</v>
      </c>
      <c r="W242" s="394"/>
    </row>
    <row r="243" spans="1:23" ht="15" customHeight="1" thickBot="1" x14ac:dyDescent="0.25">
      <c r="A243" s="250"/>
      <c r="B243" s="231"/>
      <c r="C243" s="232"/>
      <c r="D243" s="232"/>
      <c r="E243" s="232"/>
      <c r="F243" s="334"/>
      <c r="G243" s="245"/>
      <c r="H243" s="337"/>
      <c r="I243" s="253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7"/>
      <c r="W243" s="394">
        <f>IF(COUNTIF(V231:V242,"&gt;0")&gt;0,1,0)</f>
        <v>0</v>
      </c>
    </row>
    <row r="244" spans="1:23" ht="15" customHeight="1" thickTop="1" x14ac:dyDescent="0.2">
      <c r="A244" s="250"/>
      <c r="B244" s="330"/>
      <c r="C244" s="332"/>
      <c r="D244" s="332"/>
      <c r="E244" s="332"/>
      <c r="F244" s="333"/>
      <c r="G244" s="215" t="s">
        <v>99</v>
      </c>
      <c r="H244" s="216"/>
      <c r="I244" s="217"/>
      <c r="J244" s="420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420"/>
      <c r="V244" s="340"/>
      <c r="W244" s="394"/>
    </row>
    <row r="245" spans="1:23" ht="15" customHeight="1" x14ac:dyDescent="0.2">
      <c r="A245" s="250"/>
      <c r="B245" s="204" t="s">
        <v>5</v>
      </c>
      <c r="C245" s="189"/>
      <c r="D245" s="701"/>
      <c r="E245" s="702"/>
      <c r="F245" s="199"/>
      <c r="G245" s="190" t="s">
        <v>59</v>
      </c>
      <c r="H245" s="206"/>
      <c r="I245" s="191"/>
      <c r="J245" s="499"/>
      <c r="K245" s="499"/>
      <c r="L245" s="499"/>
      <c r="M245" s="499"/>
      <c r="N245" s="499"/>
      <c r="O245" s="499"/>
      <c r="P245" s="499"/>
      <c r="Q245" s="499"/>
      <c r="R245" s="499"/>
      <c r="S245" s="499"/>
      <c r="T245" s="499"/>
      <c r="U245" s="499"/>
      <c r="V245" s="341"/>
      <c r="W245" s="394"/>
    </row>
    <row r="246" spans="1:23" ht="15" customHeight="1" x14ac:dyDescent="0.2">
      <c r="A246" s="250"/>
      <c r="B246" s="197"/>
      <c r="C246" s="189"/>
      <c r="D246" s="189"/>
      <c r="E246" s="189"/>
      <c r="F246" s="198"/>
      <c r="G246" s="228" t="s">
        <v>127</v>
      </c>
      <c r="H246" s="211"/>
      <c r="I246" s="193"/>
      <c r="J246" s="502"/>
      <c r="K246" s="502"/>
      <c r="L246" s="502"/>
      <c r="M246" s="502"/>
      <c r="N246" s="502"/>
      <c r="O246" s="502"/>
      <c r="P246" s="502"/>
      <c r="Q246" s="502"/>
      <c r="R246" s="502"/>
      <c r="S246" s="502"/>
      <c r="T246" s="502"/>
      <c r="U246" s="502"/>
      <c r="V246" s="501"/>
      <c r="W246" s="394"/>
    </row>
    <row r="247" spans="1:23" ht="15" customHeight="1" x14ac:dyDescent="0.2">
      <c r="A247" s="250"/>
      <c r="B247" s="204" t="s">
        <v>129</v>
      </c>
      <c r="C247" s="189"/>
      <c r="D247" s="189"/>
      <c r="E247" s="189"/>
      <c r="F247" s="200"/>
      <c r="G247" s="346" t="s">
        <v>125</v>
      </c>
      <c r="I247" s="347" t="s">
        <v>28</v>
      </c>
      <c r="J247" s="463">
        <f t="shared" ref="J247:U247" si="137">IF(AND($D249=J$48,$E249=J$48),ROUND($D254,2)+ROUND($E254,2),IF($D249=J$48,$D254,IF($E249=J$48,$E254,0)))</f>
        <v>0</v>
      </c>
      <c r="K247" s="463">
        <f t="shared" si="137"/>
        <v>0</v>
      </c>
      <c r="L247" s="463">
        <f t="shared" si="137"/>
        <v>0</v>
      </c>
      <c r="M247" s="463">
        <f t="shared" si="137"/>
        <v>0</v>
      </c>
      <c r="N247" s="463">
        <f t="shared" si="137"/>
        <v>0</v>
      </c>
      <c r="O247" s="463">
        <f t="shared" si="137"/>
        <v>0</v>
      </c>
      <c r="P247" s="463">
        <f t="shared" si="137"/>
        <v>0</v>
      </c>
      <c r="Q247" s="463">
        <f t="shared" si="137"/>
        <v>0</v>
      </c>
      <c r="R247" s="463">
        <f t="shared" si="137"/>
        <v>0</v>
      </c>
      <c r="S247" s="463">
        <f t="shared" si="137"/>
        <v>0</v>
      </c>
      <c r="T247" s="463">
        <f t="shared" si="137"/>
        <v>0</v>
      </c>
      <c r="U247" s="463">
        <f t="shared" si="137"/>
        <v>0</v>
      </c>
      <c r="V247" s="464">
        <f>SUMPRODUCT(ROUND(J247:U247,2))</f>
        <v>0</v>
      </c>
      <c r="W247" s="394"/>
    </row>
    <row r="248" spans="1:23" ht="15" customHeight="1" x14ac:dyDescent="0.2">
      <c r="A248" s="250"/>
      <c r="B248" s="197"/>
      <c r="C248" s="339"/>
      <c r="D248" s="336">
        <v>1</v>
      </c>
      <c r="E248" s="336">
        <v>2</v>
      </c>
      <c r="F248" s="200"/>
      <c r="G248" s="328" t="s">
        <v>123</v>
      </c>
      <c r="H248" s="207"/>
      <c r="I248" s="191"/>
      <c r="J248" s="331">
        <f t="shared" ref="J248:U248" si="138">IF(OR($D251=0,$D252=0),0,IF(AND(J$48&gt;=$D251,J$48&lt;=$D252),"X",""))</f>
        <v>0</v>
      </c>
      <c r="K248" s="331">
        <f t="shared" si="138"/>
        <v>0</v>
      </c>
      <c r="L248" s="331">
        <f t="shared" si="138"/>
        <v>0</v>
      </c>
      <c r="M248" s="331">
        <f t="shared" si="138"/>
        <v>0</v>
      </c>
      <c r="N248" s="331">
        <f t="shared" si="138"/>
        <v>0</v>
      </c>
      <c r="O248" s="331">
        <f t="shared" si="138"/>
        <v>0</v>
      </c>
      <c r="P248" s="331">
        <f t="shared" si="138"/>
        <v>0</v>
      </c>
      <c r="Q248" s="331">
        <f t="shared" si="138"/>
        <v>0</v>
      </c>
      <c r="R248" s="331">
        <f t="shared" si="138"/>
        <v>0</v>
      </c>
      <c r="S248" s="331">
        <f t="shared" si="138"/>
        <v>0</v>
      </c>
      <c r="T248" s="331">
        <f t="shared" si="138"/>
        <v>0</v>
      </c>
      <c r="U248" s="331">
        <f t="shared" si="138"/>
        <v>0</v>
      </c>
      <c r="V248" s="342"/>
      <c r="W248" s="394"/>
    </row>
    <row r="249" spans="1:23" ht="15" customHeight="1" x14ac:dyDescent="0.2">
      <c r="A249" s="250"/>
      <c r="B249" s="197"/>
      <c r="C249" s="503" t="s">
        <v>215</v>
      </c>
      <c r="D249" s="335"/>
      <c r="E249" s="335"/>
      <c r="F249" s="200"/>
      <c r="G249" s="194" t="s">
        <v>86</v>
      </c>
      <c r="H249" s="329"/>
      <c r="I249" s="226" t="s">
        <v>28</v>
      </c>
      <c r="J249" s="459">
        <f>IF(OR($D251=0,$D252=0),0,IF($D249=J$48,MIN(ROUND($D254,2),ROUND(ROUND($D254,2)/$D253*SUMPRODUCT(($J248:$U248="X")*(ROUND($J246:$U246,4))),2)),0))</f>
        <v>0</v>
      </c>
      <c r="K249" s="459">
        <f t="shared" ref="K249:U249" si="139">IF(OR($D251=0,$D252=0),0,IF($D249=K$48,MIN(ROUND($D254,2),ROUND(ROUND($D254,2)/$D253*SUMPRODUCT(($J248:$U248="X")*(ROUND($J246:$U246,4))),2)),0))</f>
        <v>0</v>
      </c>
      <c r="L249" s="459">
        <f t="shared" si="139"/>
        <v>0</v>
      </c>
      <c r="M249" s="459">
        <f t="shared" si="139"/>
        <v>0</v>
      </c>
      <c r="N249" s="459">
        <f t="shared" si="139"/>
        <v>0</v>
      </c>
      <c r="O249" s="459">
        <f t="shared" si="139"/>
        <v>0</v>
      </c>
      <c r="P249" s="459">
        <f t="shared" si="139"/>
        <v>0</v>
      </c>
      <c r="Q249" s="459">
        <f t="shared" si="139"/>
        <v>0</v>
      </c>
      <c r="R249" s="459">
        <f t="shared" si="139"/>
        <v>0</v>
      </c>
      <c r="S249" s="459">
        <f t="shared" si="139"/>
        <v>0</v>
      </c>
      <c r="T249" s="459">
        <f t="shared" si="139"/>
        <v>0</v>
      </c>
      <c r="U249" s="459">
        <f t="shared" si="139"/>
        <v>0</v>
      </c>
      <c r="V249" s="461">
        <f>SUMPRODUCT(ROUND(J249:U249,2))</f>
        <v>0</v>
      </c>
      <c r="W249" s="394"/>
    </row>
    <row r="250" spans="1:23" ht="15" customHeight="1" x14ac:dyDescent="0.2">
      <c r="A250" s="250"/>
      <c r="B250" s="197"/>
      <c r="C250" s="503" t="s">
        <v>216</v>
      </c>
      <c r="D250" s="338"/>
      <c r="E250" s="344"/>
      <c r="F250" s="200"/>
      <c r="G250" s="192" t="s">
        <v>230</v>
      </c>
      <c r="H250" s="208"/>
      <c r="I250" s="226" t="s">
        <v>28</v>
      </c>
      <c r="J250" s="459">
        <f>IF(OR($D251=0,$D252=0),0,IF($D249=J$48,MIN(ROUND($D255,2),ROUND(ROUND($D255,2)/$D253*SUMPRODUCT(($J248:$U248="X")*(ROUND($J246:$U246,4))),2)),0))</f>
        <v>0</v>
      </c>
      <c r="K250" s="459">
        <f t="shared" ref="K250:U250" si="140">IF(OR($D251=0,$D252=0),0,IF($D249=K$48,MIN(ROUND($D255,2),ROUND(ROUND($D255,2)/$D253*SUMPRODUCT(($J248:$U248="X")*(ROUND($J246:$U246,4))),2)),0))</f>
        <v>0</v>
      </c>
      <c r="L250" s="459">
        <f t="shared" si="140"/>
        <v>0</v>
      </c>
      <c r="M250" s="459">
        <f t="shared" si="140"/>
        <v>0</v>
      </c>
      <c r="N250" s="459">
        <f t="shared" si="140"/>
        <v>0</v>
      </c>
      <c r="O250" s="459">
        <f t="shared" si="140"/>
        <v>0</v>
      </c>
      <c r="P250" s="459">
        <f t="shared" si="140"/>
        <v>0</v>
      </c>
      <c r="Q250" s="459">
        <f t="shared" si="140"/>
        <v>0</v>
      </c>
      <c r="R250" s="459">
        <f t="shared" si="140"/>
        <v>0</v>
      </c>
      <c r="S250" s="459">
        <f t="shared" si="140"/>
        <v>0</v>
      </c>
      <c r="T250" s="459">
        <f t="shared" si="140"/>
        <v>0</v>
      </c>
      <c r="U250" s="459">
        <f t="shared" si="140"/>
        <v>0</v>
      </c>
      <c r="V250" s="461">
        <f>SUMPRODUCT(ROUND(J250:U250,2))</f>
        <v>0</v>
      </c>
      <c r="W250" s="394"/>
    </row>
    <row r="251" spans="1:23" ht="15" customHeight="1" x14ac:dyDescent="0.2">
      <c r="A251" s="250"/>
      <c r="B251" s="197"/>
      <c r="C251" s="509" t="s">
        <v>30</v>
      </c>
      <c r="D251" s="327"/>
      <c r="E251" s="327"/>
      <c r="F251" s="200"/>
      <c r="G251" s="265" t="str">
        <f>$P$44</f>
        <v>Pauschale für Sozialabgaben inkl. Berufsgenossenschaft</v>
      </c>
      <c r="H251" s="329"/>
      <c r="I251" s="226" t="s">
        <v>28</v>
      </c>
      <c r="J251" s="459">
        <f>ROUND(J250*$U$44,2)</f>
        <v>0</v>
      </c>
      <c r="K251" s="459">
        <f t="shared" ref="K251:U251" si="141">ROUND(K250*$U$44,2)</f>
        <v>0</v>
      </c>
      <c r="L251" s="459">
        <f t="shared" si="141"/>
        <v>0</v>
      </c>
      <c r="M251" s="459">
        <f t="shared" si="141"/>
        <v>0</v>
      </c>
      <c r="N251" s="459">
        <f t="shared" si="141"/>
        <v>0</v>
      </c>
      <c r="O251" s="459">
        <f t="shared" si="141"/>
        <v>0</v>
      </c>
      <c r="P251" s="459">
        <f t="shared" si="141"/>
        <v>0</v>
      </c>
      <c r="Q251" s="459">
        <f t="shared" si="141"/>
        <v>0</v>
      </c>
      <c r="R251" s="459">
        <f t="shared" si="141"/>
        <v>0</v>
      </c>
      <c r="S251" s="459">
        <f t="shared" si="141"/>
        <v>0</v>
      </c>
      <c r="T251" s="459">
        <f t="shared" si="141"/>
        <v>0</v>
      </c>
      <c r="U251" s="459">
        <f t="shared" si="141"/>
        <v>0</v>
      </c>
      <c r="V251" s="461">
        <f>SUMPRODUCT(ROUND(J251:U251,2))</f>
        <v>0</v>
      </c>
      <c r="W251" s="394"/>
    </row>
    <row r="252" spans="1:23" ht="15" customHeight="1" x14ac:dyDescent="0.2">
      <c r="A252" s="250"/>
      <c r="B252" s="197"/>
      <c r="C252" s="509" t="s">
        <v>31</v>
      </c>
      <c r="D252" s="327"/>
      <c r="E252" s="327"/>
      <c r="F252" s="200"/>
      <c r="G252" s="328" t="s">
        <v>124</v>
      </c>
      <c r="H252" s="207"/>
      <c r="I252" s="191"/>
      <c r="J252" s="331">
        <f t="shared" ref="J252:U252" si="142">IF(OR($E251=0,$E252=0),0,IF(AND(J$48&gt;=$E251,J$48&lt;=$E252),"X",""))</f>
        <v>0</v>
      </c>
      <c r="K252" s="331">
        <f t="shared" si="142"/>
        <v>0</v>
      </c>
      <c r="L252" s="331">
        <f t="shared" si="142"/>
        <v>0</v>
      </c>
      <c r="M252" s="331">
        <f t="shared" si="142"/>
        <v>0</v>
      </c>
      <c r="N252" s="331">
        <f t="shared" si="142"/>
        <v>0</v>
      </c>
      <c r="O252" s="331">
        <f t="shared" si="142"/>
        <v>0</v>
      </c>
      <c r="P252" s="331">
        <f t="shared" si="142"/>
        <v>0</v>
      </c>
      <c r="Q252" s="331">
        <f t="shared" si="142"/>
        <v>0</v>
      </c>
      <c r="R252" s="331">
        <f t="shared" si="142"/>
        <v>0</v>
      </c>
      <c r="S252" s="331">
        <f t="shared" si="142"/>
        <v>0</v>
      </c>
      <c r="T252" s="331">
        <f t="shared" si="142"/>
        <v>0</v>
      </c>
      <c r="U252" s="331">
        <f t="shared" si="142"/>
        <v>0</v>
      </c>
      <c r="V252" s="205"/>
      <c r="W252" s="394"/>
    </row>
    <row r="253" spans="1:23" ht="15" customHeight="1" x14ac:dyDescent="0.2">
      <c r="A253" s="250"/>
      <c r="B253" s="197"/>
      <c r="C253" s="509" t="s">
        <v>126</v>
      </c>
      <c r="D253" s="343" t="str">
        <f>IF(OR(D251=0,D252=0),"",DATEDIF(D251,D252,"m")+1)</f>
        <v/>
      </c>
      <c r="E253" s="343" t="str">
        <f>IF(OR(E251=0,E252=0),"",DATEDIF(E251,E252,"m")+1)</f>
        <v/>
      </c>
      <c r="F253" s="200"/>
      <c r="G253" s="194" t="s">
        <v>86</v>
      </c>
      <c r="H253" s="329"/>
      <c r="I253" s="226" t="s">
        <v>28</v>
      </c>
      <c r="J253" s="459">
        <f>IF(OR($E251=0,$E252=0),0,IF($E249=J$48,MIN(ROUND($E254,2),ROUND(ROUND($E254,2)/$E253*SUMPRODUCT(($J252:$U252="X")*(ROUND($J246:$U246,4))),2)),0))</f>
        <v>0</v>
      </c>
      <c r="K253" s="459">
        <f t="shared" ref="K253:U253" si="143">IF(OR($E251=0,$E252=0),0,IF($E249=K$48,MIN(ROUND($E254,2),ROUND(ROUND($E254,2)/$E253*SUMPRODUCT(($J252:$U252="X")*(ROUND($J246:$U246,4))),2)),0))</f>
        <v>0</v>
      </c>
      <c r="L253" s="459">
        <f t="shared" si="143"/>
        <v>0</v>
      </c>
      <c r="M253" s="459">
        <f t="shared" si="143"/>
        <v>0</v>
      </c>
      <c r="N253" s="459">
        <f t="shared" si="143"/>
        <v>0</v>
      </c>
      <c r="O253" s="459">
        <f t="shared" si="143"/>
        <v>0</v>
      </c>
      <c r="P253" s="459">
        <f t="shared" si="143"/>
        <v>0</v>
      </c>
      <c r="Q253" s="459">
        <f t="shared" si="143"/>
        <v>0</v>
      </c>
      <c r="R253" s="459">
        <f t="shared" si="143"/>
        <v>0</v>
      </c>
      <c r="S253" s="459">
        <f t="shared" si="143"/>
        <v>0</v>
      </c>
      <c r="T253" s="459">
        <f t="shared" si="143"/>
        <v>0</v>
      </c>
      <c r="U253" s="459">
        <f t="shared" si="143"/>
        <v>0</v>
      </c>
      <c r="V253" s="461">
        <f>SUMPRODUCT(ROUND(J253:U253,2))</f>
        <v>0</v>
      </c>
      <c r="W253" s="394"/>
    </row>
    <row r="254" spans="1:23" ht="15" customHeight="1" x14ac:dyDescent="0.2">
      <c r="A254" s="250"/>
      <c r="B254" s="197"/>
      <c r="C254" s="503" t="s">
        <v>218</v>
      </c>
      <c r="D254" s="249"/>
      <c r="E254" s="249"/>
      <c r="F254" s="200"/>
      <c r="G254" s="192" t="s">
        <v>230</v>
      </c>
      <c r="H254" s="208"/>
      <c r="I254" s="226" t="s">
        <v>28</v>
      </c>
      <c r="J254" s="459">
        <f>IF(OR($E251=0,$E252=0),0,IF($E249=J$48,MIN(ROUND($E255,2),ROUND(ROUND($E255,2)/$E253*SUMPRODUCT(($J252:$U252="X")*(ROUND($J246:$U246,4))),2)),0))</f>
        <v>0</v>
      </c>
      <c r="K254" s="459">
        <f t="shared" ref="K254:U254" si="144">IF(OR($E251=0,$E252=0),0,IF($E249=K$48,MIN(ROUND($E255,2),ROUND(ROUND($E255,2)/$E253*SUMPRODUCT(($J252:$U252="X")*(ROUND($J246:$U246,4))),2)),0))</f>
        <v>0</v>
      </c>
      <c r="L254" s="459">
        <f t="shared" si="144"/>
        <v>0</v>
      </c>
      <c r="M254" s="459">
        <f t="shared" si="144"/>
        <v>0</v>
      </c>
      <c r="N254" s="459">
        <f t="shared" si="144"/>
        <v>0</v>
      </c>
      <c r="O254" s="459">
        <f t="shared" si="144"/>
        <v>0</v>
      </c>
      <c r="P254" s="459">
        <f t="shared" si="144"/>
        <v>0</v>
      </c>
      <c r="Q254" s="459">
        <f t="shared" si="144"/>
        <v>0</v>
      </c>
      <c r="R254" s="459">
        <f t="shared" si="144"/>
        <v>0</v>
      </c>
      <c r="S254" s="459">
        <f t="shared" si="144"/>
        <v>0</v>
      </c>
      <c r="T254" s="459">
        <f t="shared" si="144"/>
        <v>0</v>
      </c>
      <c r="U254" s="459">
        <f t="shared" si="144"/>
        <v>0</v>
      </c>
      <c r="V254" s="461">
        <f>SUMPRODUCT(ROUND(J254:U254,2))</f>
        <v>0</v>
      </c>
      <c r="W254" s="394"/>
    </row>
    <row r="255" spans="1:23" ht="15" customHeight="1" x14ac:dyDescent="0.2">
      <c r="A255" s="250"/>
      <c r="B255" s="197"/>
      <c r="C255" s="503" t="s">
        <v>231</v>
      </c>
      <c r="D255" s="249"/>
      <c r="E255" s="249"/>
      <c r="F255" s="200"/>
      <c r="G255" s="504" t="str">
        <f>$P$44</f>
        <v>Pauschale für Sozialabgaben inkl. Berufsgenossenschaft</v>
      </c>
      <c r="H255" s="505"/>
      <c r="I255" s="506" t="s">
        <v>28</v>
      </c>
      <c r="J255" s="507">
        <f t="shared" ref="J255:U255" si="145">ROUND(J254*$U$44,2)</f>
        <v>0</v>
      </c>
      <c r="K255" s="507">
        <f t="shared" si="145"/>
        <v>0</v>
      </c>
      <c r="L255" s="507">
        <f t="shared" si="145"/>
        <v>0</v>
      </c>
      <c r="M255" s="507">
        <f t="shared" si="145"/>
        <v>0</v>
      </c>
      <c r="N255" s="507">
        <f t="shared" si="145"/>
        <v>0</v>
      </c>
      <c r="O255" s="507">
        <f t="shared" si="145"/>
        <v>0</v>
      </c>
      <c r="P255" s="507">
        <f t="shared" si="145"/>
        <v>0</v>
      </c>
      <c r="Q255" s="507">
        <f t="shared" si="145"/>
        <v>0</v>
      </c>
      <c r="R255" s="507">
        <f t="shared" si="145"/>
        <v>0</v>
      </c>
      <c r="S255" s="507">
        <f t="shared" si="145"/>
        <v>0</v>
      </c>
      <c r="T255" s="507">
        <f t="shared" si="145"/>
        <v>0</v>
      </c>
      <c r="U255" s="507">
        <f t="shared" si="145"/>
        <v>0</v>
      </c>
      <c r="V255" s="508">
        <f>SUMPRODUCT(ROUND(J255:U255,2))</f>
        <v>0</v>
      </c>
      <c r="W255" s="394"/>
    </row>
    <row r="256" spans="1:23" ht="15" customHeight="1" thickBot="1" x14ac:dyDescent="0.25">
      <c r="A256" s="250"/>
      <c r="B256" s="231"/>
      <c r="C256" s="232"/>
      <c r="D256" s="232"/>
      <c r="E256" s="232"/>
      <c r="F256" s="334"/>
      <c r="G256" s="245"/>
      <c r="H256" s="337"/>
      <c r="I256" s="253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6"/>
      <c r="U256" s="246"/>
      <c r="V256" s="247"/>
      <c r="W256" s="394">
        <f>IF(COUNTIF(V244:V255,"&gt;0")&gt;0,1,0)</f>
        <v>0</v>
      </c>
    </row>
    <row r="257" spans="1:23" ht="15" customHeight="1" thickTop="1" x14ac:dyDescent="0.2">
      <c r="A257" s="250"/>
      <c r="B257" s="330"/>
      <c r="C257" s="332"/>
      <c r="D257" s="332"/>
      <c r="E257" s="332"/>
      <c r="F257" s="333"/>
      <c r="G257" s="215" t="s">
        <v>99</v>
      </c>
      <c r="H257" s="216"/>
      <c r="I257" s="217"/>
      <c r="J257" s="420"/>
      <c r="K257" s="420"/>
      <c r="L257" s="420"/>
      <c r="M257" s="420"/>
      <c r="N257" s="420"/>
      <c r="O257" s="420"/>
      <c r="P257" s="420"/>
      <c r="Q257" s="420"/>
      <c r="R257" s="420"/>
      <c r="S257" s="420"/>
      <c r="T257" s="420"/>
      <c r="U257" s="420"/>
      <c r="V257" s="340"/>
      <c r="W257" s="394"/>
    </row>
    <row r="258" spans="1:23" ht="15" customHeight="1" x14ac:dyDescent="0.2">
      <c r="A258" s="250"/>
      <c r="B258" s="204" t="s">
        <v>5</v>
      </c>
      <c r="C258" s="189"/>
      <c r="D258" s="701"/>
      <c r="E258" s="702"/>
      <c r="F258" s="199"/>
      <c r="G258" s="190" t="s">
        <v>59</v>
      </c>
      <c r="H258" s="206"/>
      <c r="I258" s="191"/>
      <c r="J258" s="499"/>
      <c r="K258" s="499"/>
      <c r="L258" s="499"/>
      <c r="M258" s="499"/>
      <c r="N258" s="499"/>
      <c r="O258" s="499"/>
      <c r="P258" s="499"/>
      <c r="Q258" s="499"/>
      <c r="R258" s="499"/>
      <c r="S258" s="499"/>
      <c r="T258" s="499"/>
      <c r="U258" s="499"/>
      <c r="V258" s="341"/>
      <c r="W258" s="394"/>
    </row>
    <row r="259" spans="1:23" ht="15" customHeight="1" x14ac:dyDescent="0.2">
      <c r="A259" s="250"/>
      <c r="B259" s="197"/>
      <c r="C259" s="189"/>
      <c r="D259" s="189"/>
      <c r="E259" s="189"/>
      <c r="F259" s="198"/>
      <c r="G259" s="228" t="s">
        <v>127</v>
      </c>
      <c r="H259" s="211"/>
      <c r="I259" s="193"/>
      <c r="J259" s="502"/>
      <c r="K259" s="502"/>
      <c r="L259" s="502"/>
      <c r="M259" s="502"/>
      <c r="N259" s="502"/>
      <c r="O259" s="502"/>
      <c r="P259" s="502"/>
      <c r="Q259" s="502"/>
      <c r="R259" s="502"/>
      <c r="S259" s="502"/>
      <c r="T259" s="502"/>
      <c r="U259" s="502"/>
      <c r="V259" s="501"/>
      <c r="W259" s="394"/>
    </row>
    <row r="260" spans="1:23" ht="15" customHeight="1" x14ac:dyDescent="0.2">
      <c r="A260" s="250"/>
      <c r="B260" s="204" t="s">
        <v>129</v>
      </c>
      <c r="C260" s="189"/>
      <c r="D260" s="189"/>
      <c r="E260" s="189"/>
      <c r="F260" s="200"/>
      <c r="G260" s="346" t="s">
        <v>125</v>
      </c>
      <c r="I260" s="347" t="s">
        <v>28</v>
      </c>
      <c r="J260" s="463">
        <f t="shared" ref="J260:U260" si="146">IF(AND($D262=J$48,$E262=J$48),ROUND($D267,2)+ROUND($E267,2),IF($D262=J$48,$D267,IF($E262=J$48,$E267,0)))</f>
        <v>0</v>
      </c>
      <c r="K260" s="463">
        <f t="shared" si="146"/>
        <v>0</v>
      </c>
      <c r="L260" s="463">
        <f t="shared" si="146"/>
        <v>0</v>
      </c>
      <c r="M260" s="463">
        <f t="shared" si="146"/>
        <v>0</v>
      </c>
      <c r="N260" s="463">
        <f t="shared" si="146"/>
        <v>0</v>
      </c>
      <c r="O260" s="463">
        <f t="shared" si="146"/>
        <v>0</v>
      </c>
      <c r="P260" s="463">
        <f t="shared" si="146"/>
        <v>0</v>
      </c>
      <c r="Q260" s="463">
        <f t="shared" si="146"/>
        <v>0</v>
      </c>
      <c r="R260" s="463">
        <f t="shared" si="146"/>
        <v>0</v>
      </c>
      <c r="S260" s="463">
        <f t="shared" si="146"/>
        <v>0</v>
      </c>
      <c r="T260" s="463">
        <f t="shared" si="146"/>
        <v>0</v>
      </c>
      <c r="U260" s="463">
        <f t="shared" si="146"/>
        <v>0</v>
      </c>
      <c r="V260" s="464">
        <f>SUMPRODUCT(ROUND(J260:U260,2))</f>
        <v>0</v>
      </c>
      <c r="W260" s="394"/>
    </row>
    <row r="261" spans="1:23" ht="15" customHeight="1" x14ac:dyDescent="0.2">
      <c r="A261" s="250"/>
      <c r="B261" s="197"/>
      <c r="C261" s="339"/>
      <c r="D261" s="336">
        <v>1</v>
      </c>
      <c r="E261" s="336">
        <v>2</v>
      </c>
      <c r="F261" s="200"/>
      <c r="G261" s="328" t="s">
        <v>123</v>
      </c>
      <c r="H261" s="207"/>
      <c r="I261" s="191"/>
      <c r="J261" s="331">
        <f t="shared" ref="J261:U261" si="147">IF(OR($D264=0,$D265=0),0,IF(AND(J$48&gt;=$D264,J$48&lt;=$D265),"X",""))</f>
        <v>0</v>
      </c>
      <c r="K261" s="331">
        <f t="shared" si="147"/>
        <v>0</v>
      </c>
      <c r="L261" s="331">
        <f t="shared" si="147"/>
        <v>0</v>
      </c>
      <c r="M261" s="331">
        <f t="shared" si="147"/>
        <v>0</v>
      </c>
      <c r="N261" s="331">
        <f t="shared" si="147"/>
        <v>0</v>
      </c>
      <c r="O261" s="331">
        <f t="shared" si="147"/>
        <v>0</v>
      </c>
      <c r="P261" s="331">
        <f t="shared" si="147"/>
        <v>0</v>
      </c>
      <c r="Q261" s="331">
        <f t="shared" si="147"/>
        <v>0</v>
      </c>
      <c r="R261" s="331">
        <f t="shared" si="147"/>
        <v>0</v>
      </c>
      <c r="S261" s="331">
        <f t="shared" si="147"/>
        <v>0</v>
      </c>
      <c r="T261" s="331">
        <f t="shared" si="147"/>
        <v>0</v>
      </c>
      <c r="U261" s="331">
        <f t="shared" si="147"/>
        <v>0</v>
      </c>
      <c r="V261" s="342"/>
      <c r="W261" s="394"/>
    </row>
    <row r="262" spans="1:23" ht="15" customHeight="1" x14ac:dyDescent="0.2">
      <c r="A262" s="250"/>
      <c r="B262" s="197"/>
      <c r="C262" s="503" t="s">
        <v>215</v>
      </c>
      <c r="D262" s="335"/>
      <c r="E262" s="335"/>
      <c r="F262" s="200"/>
      <c r="G262" s="194" t="s">
        <v>86</v>
      </c>
      <c r="H262" s="329"/>
      <c r="I262" s="226" t="s">
        <v>28</v>
      </c>
      <c r="J262" s="459">
        <f>IF(OR($D264=0,$D265=0),0,IF($D262=J$48,MIN(ROUND($D267,2),ROUND(ROUND($D267,2)/$D266*SUMPRODUCT(($J261:$U261="X")*(ROUND($J259:$U259,4))),2)),0))</f>
        <v>0</v>
      </c>
      <c r="K262" s="459">
        <f t="shared" ref="K262:U262" si="148">IF(OR($D264=0,$D265=0),0,IF($D262=K$48,MIN(ROUND($D267,2),ROUND(ROUND($D267,2)/$D266*SUMPRODUCT(($J261:$U261="X")*(ROUND($J259:$U259,4))),2)),0))</f>
        <v>0</v>
      </c>
      <c r="L262" s="459">
        <f t="shared" si="148"/>
        <v>0</v>
      </c>
      <c r="M262" s="459">
        <f t="shared" si="148"/>
        <v>0</v>
      </c>
      <c r="N262" s="459">
        <f t="shared" si="148"/>
        <v>0</v>
      </c>
      <c r="O262" s="459">
        <f t="shared" si="148"/>
        <v>0</v>
      </c>
      <c r="P262" s="459">
        <f t="shared" si="148"/>
        <v>0</v>
      </c>
      <c r="Q262" s="459">
        <f t="shared" si="148"/>
        <v>0</v>
      </c>
      <c r="R262" s="459">
        <f t="shared" si="148"/>
        <v>0</v>
      </c>
      <c r="S262" s="459">
        <f t="shared" si="148"/>
        <v>0</v>
      </c>
      <c r="T262" s="459">
        <f t="shared" si="148"/>
        <v>0</v>
      </c>
      <c r="U262" s="459">
        <f t="shared" si="148"/>
        <v>0</v>
      </c>
      <c r="V262" s="461">
        <f>SUMPRODUCT(ROUND(J262:U262,2))</f>
        <v>0</v>
      </c>
      <c r="W262" s="394"/>
    </row>
    <row r="263" spans="1:23" ht="15" customHeight="1" x14ac:dyDescent="0.2">
      <c r="A263" s="250"/>
      <c r="B263" s="197"/>
      <c r="C263" s="503" t="s">
        <v>216</v>
      </c>
      <c r="D263" s="338"/>
      <c r="E263" s="344"/>
      <c r="F263" s="200"/>
      <c r="G263" s="192" t="s">
        <v>230</v>
      </c>
      <c r="H263" s="208"/>
      <c r="I263" s="226" t="s">
        <v>28</v>
      </c>
      <c r="J263" s="459">
        <f>IF(OR($D264=0,$D265=0),0,IF($D262=J$48,MIN(ROUND($D268,2),ROUND(ROUND($D268,2)/$D266*SUMPRODUCT(($J261:$U261="X")*(ROUND($J259:$U259,4))),2)),0))</f>
        <v>0</v>
      </c>
      <c r="K263" s="459">
        <f t="shared" ref="K263:U263" si="149">IF(OR($D264=0,$D265=0),0,IF($D262=K$48,MIN(ROUND($D268,2),ROUND(ROUND($D268,2)/$D266*SUMPRODUCT(($J261:$U261="X")*(ROUND($J259:$U259,4))),2)),0))</f>
        <v>0</v>
      </c>
      <c r="L263" s="459">
        <f t="shared" si="149"/>
        <v>0</v>
      </c>
      <c r="M263" s="459">
        <f t="shared" si="149"/>
        <v>0</v>
      </c>
      <c r="N263" s="459">
        <f t="shared" si="149"/>
        <v>0</v>
      </c>
      <c r="O263" s="459">
        <f t="shared" si="149"/>
        <v>0</v>
      </c>
      <c r="P263" s="459">
        <f t="shared" si="149"/>
        <v>0</v>
      </c>
      <c r="Q263" s="459">
        <f t="shared" si="149"/>
        <v>0</v>
      </c>
      <c r="R263" s="459">
        <f t="shared" si="149"/>
        <v>0</v>
      </c>
      <c r="S263" s="459">
        <f t="shared" si="149"/>
        <v>0</v>
      </c>
      <c r="T263" s="459">
        <f t="shared" si="149"/>
        <v>0</v>
      </c>
      <c r="U263" s="459">
        <f t="shared" si="149"/>
        <v>0</v>
      </c>
      <c r="V263" s="461">
        <f>SUMPRODUCT(ROUND(J263:U263,2))</f>
        <v>0</v>
      </c>
      <c r="W263" s="394"/>
    </row>
    <row r="264" spans="1:23" ht="15" customHeight="1" x14ac:dyDescent="0.2">
      <c r="A264" s="250"/>
      <c r="B264" s="197"/>
      <c r="C264" s="509" t="s">
        <v>30</v>
      </c>
      <c r="D264" s="327"/>
      <c r="E264" s="327"/>
      <c r="F264" s="200"/>
      <c r="G264" s="265" t="str">
        <f>$P$44</f>
        <v>Pauschale für Sozialabgaben inkl. Berufsgenossenschaft</v>
      </c>
      <c r="H264" s="329"/>
      <c r="I264" s="226" t="s">
        <v>28</v>
      </c>
      <c r="J264" s="459">
        <f>ROUND(J263*$U$44,2)</f>
        <v>0</v>
      </c>
      <c r="K264" s="459">
        <f t="shared" ref="K264:U264" si="150">ROUND(K263*$U$44,2)</f>
        <v>0</v>
      </c>
      <c r="L264" s="459">
        <f t="shared" si="150"/>
        <v>0</v>
      </c>
      <c r="M264" s="459">
        <f t="shared" si="150"/>
        <v>0</v>
      </c>
      <c r="N264" s="459">
        <f t="shared" si="150"/>
        <v>0</v>
      </c>
      <c r="O264" s="459">
        <f t="shared" si="150"/>
        <v>0</v>
      </c>
      <c r="P264" s="459">
        <f t="shared" si="150"/>
        <v>0</v>
      </c>
      <c r="Q264" s="459">
        <f t="shared" si="150"/>
        <v>0</v>
      </c>
      <c r="R264" s="459">
        <f t="shared" si="150"/>
        <v>0</v>
      </c>
      <c r="S264" s="459">
        <f t="shared" si="150"/>
        <v>0</v>
      </c>
      <c r="T264" s="459">
        <f t="shared" si="150"/>
        <v>0</v>
      </c>
      <c r="U264" s="459">
        <f t="shared" si="150"/>
        <v>0</v>
      </c>
      <c r="V264" s="461">
        <f>SUMPRODUCT(ROUND(J264:U264,2))</f>
        <v>0</v>
      </c>
      <c r="W264" s="394"/>
    </row>
    <row r="265" spans="1:23" ht="15" customHeight="1" x14ac:dyDescent="0.2">
      <c r="A265" s="250"/>
      <c r="B265" s="197"/>
      <c r="C265" s="509" t="s">
        <v>31</v>
      </c>
      <c r="D265" s="327"/>
      <c r="E265" s="327"/>
      <c r="F265" s="200"/>
      <c r="G265" s="328" t="s">
        <v>124</v>
      </c>
      <c r="H265" s="207"/>
      <c r="I265" s="191"/>
      <c r="J265" s="331">
        <f t="shared" ref="J265:U265" si="151">IF(OR($E264=0,$E265=0),0,IF(AND(J$48&gt;=$E264,J$48&lt;=$E265),"X",""))</f>
        <v>0</v>
      </c>
      <c r="K265" s="331">
        <f t="shared" si="151"/>
        <v>0</v>
      </c>
      <c r="L265" s="331">
        <f t="shared" si="151"/>
        <v>0</v>
      </c>
      <c r="M265" s="331">
        <f t="shared" si="151"/>
        <v>0</v>
      </c>
      <c r="N265" s="331">
        <f t="shared" si="151"/>
        <v>0</v>
      </c>
      <c r="O265" s="331">
        <f t="shared" si="151"/>
        <v>0</v>
      </c>
      <c r="P265" s="331">
        <f t="shared" si="151"/>
        <v>0</v>
      </c>
      <c r="Q265" s="331">
        <f t="shared" si="151"/>
        <v>0</v>
      </c>
      <c r="R265" s="331">
        <f t="shared" si="151"/>
        <v>0</v>
      </c>
      <c r="S265" s="331">
        <f t="shared" si="151"/>
        <v>0</v>
      </c>
      <c r="T265" s="331">
        <f t="shared" si="151"/>
        <v>0</v>
      </c>
      <c r="U265" s="331">
        <f t="shared" si="151"/>
        <v>0</v>
      </c>
      <c r="V265" s="205"/>
      <c r="W265" s="394"/>
    </row>
    <row r="266" spans="1:23" ht="15" customHeight="1" x14ac:dyDescent="0.2">
      <c r="A266" s="250"/>
      <c r="B266" s="197"/>
      <c r="C266" s="509" t="s">
        <v>126</v>
      </c>
      <c r="D266" s="343" t="str">
        <f>IF(OR(D264=0,D265=0),"",DATEDIF(D264,D265,"m")+1)</f>
        <v/>
      </c>
      <c r="E266" s="343" t="str">
        <f>IF(OR(E264=0,E265=0),"",DATEDIF(E264,E265,"m")+1)</f>
        <v/>
      </c>
      <c r="F266" s="200"/>
      <c r="G266" s="194" t="s">
        <v>86</v>
      </c>
      <c r="H266" s="329"/>
      <c r="I266" s="226" t="s">
        <v>28</v>
      </c>
      <c r="J266" s="459">
        <f>IF(OR($E264=0,$E265=0),0,IF($E262=J$48,MIN(ROUND($E267,2),ROUND(ROUND($E267,2)/$E266*SUMPRODUCT(($J265:$U265="X")*(ROUND($J259:$U259,4))),2)),0))</f>
        <v>0</v>
      </c>
      <c r="K266" s="459">
        <f t="shared" ref="K266:U266" si="152">IF(OR($E264=0,$E265=0),0,IF($E262=K$48,MIN(ROUND($E267,2),ROUND(ROUND($E267,2)/$E266*SUMPRODUCT(($J265:$U265="X")*(ROUND($J259:$U259,4))),2)),0))</f>
        <v>0</v>
      </c>
      <c r="L266" s="459">
        <f t="shared" si="152"/>
        <v>0</v>
      </c>
      <c r="M266" s="459">
        <f t="shared" si="152"/>
        <v>0</v>
      </c>
      <c r="N266" s="459">
        <f t="shared" si="152"/>
        <v>0</v>
      </c>
      <c r="O266" s="459">
        <f t="shared" si="152"/>
        <v>0</v>
      </c>
      <c r="P266" s="459">
        <f t="shared" si="152"/>
        <v>0</v>
      </c>
      <c r="Q266" s="459">
        <f t="shared" si="152"/>
        <v>0</v>
      </c>
      <c r="R266" s="459">
        <f t="shared" si="152"/>
        <v>0</v>
      </c>
      <c r="S266" s="459">
        <f t="shared" si="152"/>
        <v>0</v>
      </c>
      <c r="T266" s="459">
        <f t="shared" si="152"/>
        <v>0</v>
      </c>
      <c r="U266" s="459">
        <f t="shared" si="152"/>
        <v>0</v>
      </c>
      <c r="V266" s="461">
        <f>SUMPRODUCT(ROUND(J266:U266,2))</f>
        <v>0</v>
      </c>
      <c r="W266" s="394"/>
    </row>
    <row r="267" spans="1:23" ht="15" customHeight="1" x14ac:dyDescent="0.2">
      <c r="A267" s="250"/>
      <c r="B267" s="197"/>
      <c r="C267" s="503" t="s">
        <v>218</v>
      </c>
      <c r="D267" s="249"/>
      <c r="E267" s="249"/>
      <c r="F267" s="200"/>
      <c r="G267" s="192" t="s">
        <v>230</v>
      </c>
      <c r="H267" s="208"/>
      <c r="I267" s="226" t="s">
        <v>28</v>
      </c>
      <c r="J267" s="459">
        <f>IF(OR($E264=0,$E265=0),0,IF($E262=J$48,MIN(ROUND($E268,2),ROUND(ROUND($E268,2)/$E266*SUMPRODUCT(($J265:$U265="X")*(ROUND($J259:$U259,4))),2)),0))</f>
        <v>0</v>
      </c>
      <c r="K267" s="459">
        <f t="shared" ref="K267:U267" si="153">IF(OR($E264=0,$E265=0),0,IF($E262=K$48,MIN(ROUND($E268,2),ROUND(ROUND($E268,2)/$E266*SUMPRODUCT(($J265:$U265="X")*(ROUND($J259:$U259,4))),2)),0))</f>
        <v>0</v>
      </c>
      <c r="L267" s="459">
        <f t="shared" si="153"/>
        <v>0</v>
      </c>
      <c r="M267" s="459">
        <f t="shared" si="153"/>
        <v>0</v>
      </c>
      <c r="N267" s="459">
        <f t="shared" si="153"/>
        <v>0</v>
      </c>
      <c r="O267" s="459">
        <f t="shared" si="153"/>
        <v>0</v>
      </c>
      <c r="P267" s="459">
        <f t="shared" si="153"/>
        <v>0</v>
      </c>
      <c r="Q267" s="459">
        <f t="shared" si="153"/>
        <v>0</v>
      </c>
      <c r="R267" s="459">
        <f t="shared" si="153"/>
        <v>0</v>
      </c>
      <c r="S267" s="459">
        <f t="shared" si="153"/>
        <v>0</v>
      </c>
      <c r="T267" s="459">
        <f t="shared" si="153"/>
        <v>0</v>
      </c>
      <c r="U267" s="459">
        <f t="shared" si="153"/>
        <v>0</v>
      </c>
      <c r="V267" s="461">
        <f>SUMPRODUCT(ROUND(J267:U267,2))</f>
        <v>0</v>
      </c>
      <c r="W267" s="394"/>
    </row>
    <row r="268" spans="1:23" ht="15" customHeight="1" x14ac:dyDescent="0.2">
      <c r="A268" s="250"/>
      <c r="B268" s="197"/>
      <c r="C268" s="503" t="s">
        <v>231</v>
      </c>
      <c r="D268" s="249"/>
      <c r="E268" s="249"/>
      <c r="F268" s="200"/>
      <c r="G268" s="504" t="str">
        <f>$P$44</f>
        <v>Pauschale für Sozialabgaben inkl. Berufsgenossenschaft</v>
      </c>
      <c r="H268" s="505"/>
      <c r="I268" s="506" t="s">
        <v>28</v>
      </c>
      <c r="J268" s="507">
        <f t="shared" ref="J268:U268" si="154">ROUND(J267*$U$44,2)</f>
        <v>0</v>
      </c>
      <c r="K268" s="507">
        <f t="shared" si="154"/>
        <v>0</v>
      </c>
      <c r="L268" s="507">
        <f t="shared" si="154"/>
        <v>0</v>
      </c>
      <c r="M268" s="507">
        <f t="shared" si="154"/>
        <v>0</v>
      </c>
      <c r="N268" s="507">
        <f t="shared" si="154"/>
        <v>0</v>
      </c>
      <c r="O268" s="507">
        <f t="shared" si="154"/>
        <v>0</v>
      </c>
      <c r="P268" s="507">
        <f t="shared" si="154"/>
        <v>0</v>
      </c>
      <c r="Q268" s="507">
        <f t="shared" si="154"/>
        <v>0</v>
      </c>
      <c r="R268" s="507">
        <f t="shared" si="154"/>
        <v>0</v>
      </c>
      <c r="S268" s="507">
        <f t="shared" si="154"/>
        <v>0</v>
      </c>
      <c r="T268" s="507">
        <f t="shared" si="154"/>
        <v>0</v>
      </c>
      <c r="U268" s="507">
        <f t="shared" si="154"/>
        <v>0</v>
      </c>
      <c r="V268" s="508">
        <f>SUMPRODUCT(ROUND(J268:U268,2))</f>
        <v>0</v>
      </c>
      <c r="W268" s="394"/>
    </row>
    <row r="269" spans="1:23" ht="15" customHeight="1" thickBot="1" x14ac:dyDescent="0.25">
      <c r="A269" s="250"/>
      <c r="B269" s="231"/>
      <c r="C269" s="232"/>
      <c r="D269" s="232"/>
      <c r="E269" s="232"/>
      <c r="F269" s="334"/>
      <c r="G269" s="245"/>
      <c r="H269" s="337"/>
      <c r="I269" s="253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7"/>
      <c r="W269" s="394">
        <f>IF(COUNTIF(V257:V268,"&gt;0")&gt;0,1,0)</f>
        <v>0</v>
      </c>
    </row>
    <row r="270" spans="1:23" ht="15" customHeight="1" thickTop="1" x14ac:dyDescent="0.2">
      <c r="A270" s="250"/>
      <c r="B270" s="330"/>
      <c r="C270" s="332"/>
      <c r="D270" s="332"/>
      <c r="E270" s="332"/>
      <c r="F270" s="333"/>
      <c r="G270" s="215" t="s">
        <v>99</v>
      </c>
      <c r="H270" s="216"/>
      <c r="I270" s="217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340"/>
      <c r="W270" s="394"/>
    </row>
    <row r="271" spans="1:23" ht="15" customHeight="1" x14ac:dyDescent="0.2">
      <c r="A271" s="250"/>
      <c r="B271" s="204" t="s">
        <v>5</v>
      </c>
      <c r="C271" s="189"/>
      <c r="D271" s="701"/>
      <c r="E271" s="702"/>
      <c r="F271" s="199"/>
      <c r="G271" s="190" t="s">
        <v>59</v>
      </c>
      <c r="H271" s="206"/>
      <c r="I271" s="191"/>
      <c r="J271" s="499"/>
      <c r="K271" s="499"/>
      <c r="L271" s="499"/>
      <c r="M271" s="499"/>
      <c r="N271" s="499"/>
      <c r="O271" s="499"/>
      <c r="P271" s="499"/>
      <c r="Q271" s="499"/>
      <c r="R271" s="499"/>
      <c r="S271" s="499"/>
      <c r="T271" s="499"/>
      <c r="U271" s="499"/>
      <c r="V271" s="341"/>
      <c r="W271" s="394"/>
    </row>
    <row r="272" spans="1:23" ht="15" customHeight="1" x14ac:dyDescent="0.2">
      <c r="A272" s="250"/>
      <c r="B272" s="197"/>
      <c r="C272" s="189"/>
      <c r="D272" s="189"/>
      <c r="E272" s="189"/>
      <c r="F272" s="198"/>
      <c r="G272" s="228" t="s">
        <v>127</v>
      </c>
      <c r="H272" s="211"/>
      <c r="I272" s="193"/>
      <c r="J272" s="502"/>
      <c r="K272" s="502"/>
      <c r="L272" s="502"/>
      <c r="M272" s="502"/>
      <c r="N272" s="502"/>
      <c r="O272" s="502"/>
      <c r="P272" s="502"/>
      <c r="Q272" s="502"/>
      <c r="R272" s="502"/>
      <c r="S272" s="502"/>
      <c r="T272" s="502"/>
      <c r="U272" s="502"/>
      <c r="V272" s="501"/>
      <c r="W272" s="394"/>
    </row>
    <row r="273" spans="1:23" ht="15" customHeight="1" x14ac:dyDescent="0.2">
      <c r="A273" s="250"/>
      <c r="B273" s="204" t="s">
        <v>129</v>
      </c>
      <c r="C273" s="189"/>
      <c r="D273" s="189"/>
      <c r="E273" s="189"/>
      <c r="F273" s="200"/>
      <c r="G273" s="346" t="s">
        <v>125</v>
      </c>
      <c r="I273" s="347" t="s">
        <v>28</v>
      </c>
      <c r="J273" s="463">
        <f t="shared" ref="J273:U273" si="155">IF(AND($D275=J$48,$E275=J$48),ROUND($D280,2)+ROUND($E280,2),IF($D275=J$48,$D280,IF($E275=J$48,$E280,0)))</f>
        <v>0</v>
      </c>
      <c r="K273" s="463">
        <f t="shared" si="155"/>
        <v>0</v>
      </c>
      <c r="L273" s="463">
        <f t="shared" si="155"/>
        <v>0</v>
      </c>
      <c r="M273" s="463">
        <f t="shared" si="155"/>
        <v>0</v>
      </c>
      <c r="N273" s="463">
        <f t="shared" si="155"/>
        <v>0</v>
      </c>
      <c r="O273" s="463">
        <f t="shared" si="155"/>
        <v>0</v>
      </c>
      <c r="P273" s="463">
        <f t="shared" si="155"/>
        <v>0</v>
      </c>
      <c r="Q273" s="463">
        <f t="shared" si="155"/>
        <v>0</v>
      </c>
      <c r="R273" s="463">
        <f t="shared" si="155"/>
        <v>0</v>
      </c>
      <c r="S273" s="463">
        <f t="shared" si="155"/>
        <v>0</v>
      </c>
      <c r="T273" s="463">
        <f t="shared" si="155"/>
        <v>0</v>
      </c>
      <c r="U273" s="463">
        <f t="shared" si="155"/>
        <v>0</v>
      </c>
      <c r="V273" s="464">
        <f>SUMPRODUCT(ROUND(J273:U273,2))</f>
        <v>0</v>
      </c>
      <c r="W273" s="394"/>
    </row>
    <row r="274" spans="1:23" ht="15" customHeight="1" x14ac:dyDescent="0.2">
      <c r="A274" s="250"/>
      <c r="B274" s="197"/>
      <c r="C274" s="339"/>
      <c r="D274" s="336">
        <v>1</v>
      </c>
      <c r="E274" s="336">
        <v>2</v>
      </c>
      <c r="F274" s="200"/>
      <c r="G274" s="328" t="s">
        <v>123</v>
      </c>
      <c r="H274" s="207"/>
      <c r="I274" s="191"/>
      <c r="J274" s="331">
        <f t="shared" ref="J274:U274" si="156">IF(OR($D277=0,$D278=0),0,IF(AND(J$48&gt;=$D277,J$48&lt;=$D278),"X",""))</f>
        <v>0</v>
      </c>
      <c r="K274" s="331">
        <f t="shared" si="156"/>
        <v>0</v>
      </c>
      <c r="L274" s="331">
        <f t="shared" si="156"/>
        <v>0</v>
      </c>
      <c r="M274" s="331">
        <f t="shared" si="156"/>
        <v>0</v>
      </c>
      <c r="N274" s="331">
        <f t="shared" si="156"/>
        <v>0</v>
      </c>
      <c r="O274" s="331">
        <f t="shared" si="156"/>
        <v>0</v>
      </c>
      <c r="P274" s="331">
        <f t="shared" si="156"/>
        <v>0</v>
      </c>
      <c r="Q274" s="331">
        <f t="shared" si="156"/>
        <v>0</v>
      </c>
      <c r="R274" s="331">
        <f t="shared" si="156"/>
        <v>0</v>
      </c>
      <c r="S274" s="331">
        <f t="shared" si="156"/>
        <v>0</v>
      </c>
      <c r="T274" s="331">
        <f t="shared" si="156"/>
        <v>0</v>
      </c>
      <c r="U274" s="331">
        <f t="shared" si="156"/>
        <v>0</v>
      </c>
      <c r="V274" s="342"/>
      <c r="W274" s="394"/>
    </row>
    <row r="275" spans="1:23" ht="15" customHeight="1" x14ac:dyDescent="0.2">
      <c r="A275" s="250"/>
      <c r="B275" s="197"/>
      <c r="C275" s="503" t="s">
        <v>215</v>
      </c>
      <c r="D275" s="335"/>
      <c r="E275" s="335"/>
      <c r="F275" s="200"/>
      <c r="G275" s="194" t="s">
        <v>86</v>
      </c>
      <c r="H275" s="329"/>
      <c r="I275" s="226" t="s">
        <v>28</v>
      </c>
      <c r="J275" s="459">
        <f>IF(OR($D277=0,$D278=0),0,IF($D275=J$48,MIN(ROUND($D280,2),ROUND(ROUND($D280,2)/$D279*SUMPRODUCT(($J274:$U274="X")*(ROUND($J272:$U272,4))),2)),0))</f>
        <v>0</v>
      </c>
      <c r="K275" s="459">
        <f t="shared" ref="K275:U275" si="157">IF(OR($D277=0,$D278=0),0,IF($D275=K$48,MIN(ROUND($D280,2),ROUND(ROUND($D280,2)/$D279*SUMPRODUCT(($J274:$U274="X")*(ROUND($J272:$U272,4))),2)),0))</f>
        <v>0</v>
      </c>
      <c r="L275" s="459">
        <f t="shared" si="157"/>
        <v>0</v>
      </c>
      <c r="M275" s="459">
        <f t="shared" si="157"/>
        <v>0</v>
      </c>
      <c r="N275" s="459">
        <f t="shared" si="157"/>
        <v>0</v>
      </c>
      <c r="O275" s="459">
        <f t="shared" si="157"/>
        <v>0</v>
      </c>
      <c r="P275" s="459">
        <f t="shared" si="157"/>
        <v>0</v>
      </c>
      <c r="Q275" s="459">
        <f t="shared" si="157"/>
        <v>0</v>
      </c>
      <c r="R275" s="459">
        <f t="shared" si="157"/>
        <v>0</v>
      </c>
      <c r="S275" s="459">
        <f t="shared" si="157"/>
        <v>0</v>
      </c>
      <c r="T275" s="459">
        <f t="shared" si="157"/>
        <v>0</v>
      </c>
      <c r="U275" s="459">
        <f t="shared" si="157"/>
        <v>0</v>
      </c>
      <c r="V275" s="461">
        <f>SUMPRODUCT(ROUND(J275:U275,2))</f>
        <v>0</v>
      </c>
      <c r="W275" s="394"/>
    </row>
    <row r="276" spans="1:23" ht="15" customHeight="1" x14ac:dyDescent="0.2">
      <c r="A276" s="250"/>
      <c r="B276" s="197"/>
      <c r="C276" s="503" t="s">
        <v>216</v>
      </c>
      <c r="D276" s="338"/>
      <c r="E276" s="344"/>
      <c r="F276" s="200"/>
      <c r="G276" s="192" t="s">
        <v>230</v>
      </c>
      <c r="H276" s="208"/>
      <c r="I276" s="226" t="s">
        <v>28</v>
      </c>
      <c r="J276" s="459">
        <f>IF(OR($D277=0,$D278=0),0,IF($D275=J$48,MIN(ROUND($D281,2),ROUND(ROUND($D281,2)/$D279*SUMPRODUCT(($J274:$U274="X")*(ROUND($J272:$U272,4))),2)),0))</f>
        <v>0</v>
      </c>
      <c r="K276" s="459">
        <f t="shared" ref="K276:U276" si="158">IF(OR($D277=0,$D278=0),0,IF($D275=K$48,MIN(ROUND($D281,2),ROUND(ROUND($D281,2)/$D279*SUMPRODUCT(($J274:$U274="X")*(ROUND($J272:$U272,4))),2)),0))</f>
        <v>0</v>
      </c>
      <c r="L276" s="459">
        <f t="shared" si="158"/>
        <v>0</v>
      </c>
      <c r="M276" s="459">
        <f t="shared" si="158"/>
        <v>0</v>
      </c>
      <c r="N276" s="459">
        <f t="shared" si="158"/>
        <v>0</v>
      </c>
      <c r="O276" s="459">
        <f t="shared" si="158"/>
        <v>0</v>
      </c>
      <c r="P276" s="459">
        <f t="shared" si="158"/>
        <v>0</v>
      </c>
      <c r="Q276" s="459">
        <f t="shared" si="158"/>
        <v>0</v>
      </c>
      <c r="R276" s="459">
        <f t="shared" si="158"/>
        <v>0</v>
      </c>
      <c r="S276" s="459">
        <f t="shared" si="158"/>
        <v>0</v>
      </c>
      <c r="T276" s="459">
        <f t="shared" si="158"/>
        <v>0</v>
      </c>
      <c r="U276" s="459">
        <f t="shared" si="158"/>
        <v>0</v>
      </c>
      <c r="V276" s="461">
        <f>SUMPRODUCT(ROUND(J276:U276,2))</f>
        <v>0</v>
      </c>
      <c r="W276" s="394"/>
    </row>
    <row r="277" spans="1:23" ht="15" customHeight="1" x14ac:dyDescent="0.2">
      <c r="A277" s="250"/>
      <c r="B277" s="197"/>
      <c r="C277" s="509" t="s">
        <v>30</v>
      </c>
      <c r="D277" s="327"/>
      <c r="E277" s="327"/>
      <c r="F277" s="200"/>
      <c r="G277" s="265" t="str">
        <f>$P$44</f>
        <v>Pauschale für Sozialabgaben inkl. Berufsgenossenschaft</v>
      </c>
      <c r="H277" s="329"/>
      <c r="I277" s="226" t="s">
        <v>28</v>
      </c>
      <c r="J277" s="459">
        <f>ROUND(J276*$U$44,2)</f>
        <v>0</v>
      </c>
      <c r="K277" s="459">
        <f t="shared" ref="K277:U277" si="159">ROUND(K276*$U$44,2)</f>
        <v>0</v>
      </c>
      <c r="L277" s="459">
        <f t="shared" si="159"/>
        <v>0</v>
      </c>
      <c r="M277" s="459">
        <f t="shared" si="159"/>
        <v>0</v>
      </c>
      <c r="N277" s="459">
        <f t="shared" si="159"/>
        <v>0</v>
      </c>
      <c r="O277" s="459">
        <f t="shared" si="159"/>
        <v>0</v>
      </c>
      <c r="P277" s="459">
        <f t="shared" si="159"/>
        <v>0</v>
      </c>
      <c r="Q277" s="459">
        <f t="shared" si="159"/>
        <v>0</v>
      </c>
      <c r="R277" s="459">
        <f t="shared" si="159"/>
        <v>0</v>
      </c>
      <c r="S277" s="459">
        <f t="shared" si="159"/>
        <v>0</v>
      </c>
      <c r="T277" s="459">
        <f t="shared" si="159"/>
        <v>0</v>
      </c>
      <c r="U277" s="459">
        <f t="shared" si="159"/>
        <v>0</v>
      </c>
      <c r="V277" s="461">
        <f>SUMPRODUCT(ROUND(J277:U277,2))</f>
        <v>0</v>
      </c>
      <c r="W277" s="394"/>
    </row>
    <row r="278" spans="1:23" ht="15" customHeight="1" x14ac:dyDescent="0.2">
      <c r="A278" s="250"/>
      <c r="B278" s="197"/>
      <c r="C278" s="509" t="s">
        <v>31</v>
      </c>
      <c r="D278" s="327"/>
      <c r="E278" s="327"/>
      <c r="F278" s="200"/>
      <c r="G278" s="328" t="s">
        <v>124</v>
      </c>
      <c r="H278" s="207"/>
      <c r="I278" s="191"/>
      <c r="J278" s="331">
        <f t="shared" ref="J278:U278" si="160">IF(OR($E277=0,$E278=0),0,IF(AND(J$48&gt;=$E277,J$48&lt;=$E278),"X",""))</f>
        <v>0</v>
      </c>
      <c r="K278" s="331">
        <f t="shared" si="160"/>
        <v>0</v>
      </c>
      <c r="L278" s="331">
        <f t="shared" si="160"/>
        <v>0</v>
      </c>
      <c r="M278" s="331">
        <f t="shared" si="160"/>
        <v>0</v>
      </c>
      <c r="N278" s="331">
        <f t="shared" si="160"/>
        <v>0</v>
      </c>
      <c r="O278" s="331">
        <f t="shared" si="160"/>
        <v>0</v>
      </c>
      <c r="P278" s="331">
        <f t="shared" si="160"/>
        <v>0</v>
      </c>
      <c r="Q278" s="331">
        <f t="shared" si="160"/>
        <v>0</v>
      </c>
      <c r="R278" s="331">
        <f t="shared" si="160"/>
        <v>0</v>
      </c>
      <c r="S278" s="331">
        <f t="shared" si="160"/>
        <v>0</v>
      </c>
      <c r="T278" s="331">
        <f t="shared" si="160"/>
        <v>0</v>
      </c>
      <c r="U278" s="331">
        <f t="shared" si="160"/>
        <v>0</v>
      </c>
      <c r="V278" s="205"/>
      <c r="W278" s="394"/>
    </row>
    <row r="279" spans="1:23" ht="15" customHeight="1" x14ac:dyDescent="0.2">
      <c r="A279" s="250"/>
      <c r="B279" s="197"/>
      <c r="C279" s="509" t="s">
        <v>126</v>
      </c>
      <c r="D279" s="343" t="str">
        <f>IF(OR(D277=0,D278=0),"",DATEDIF(D277,D278,"m")+1)</f>
        <v/>
      </c>
      <c r="E279" s="343" t="str">
        <f>IF(OR(E277=0,E278=0),"",DATEDIF(E277,E278,"m")+1)</f>
        <v/>
      </c>
      <c r="F279" s="200"/>
      <c r="G279" s="194" t="s">
        <v>86</v>
      </c>
      <c r="H279" s="329"/>
      <c r="I279" s="226" t="s">
        <v>28</v>
      </c>
      <c r="J279" s="459">
        <f>IF(OR($E277=0,$E278=0),0,IF($E275=J$48,MIN(ROUND($E280,2),ROUND(ROUND($E280,2)/$E279*SUMPRODUCT(($J278:$U278="X")*(ROUND($J272:$U272,4))),2)),0))</f>
        <v>0</v>
      </c>
      <c r="K279" s="459">
        <f t="shared" ref="K279:U279" si="161">IF(OR($E277=0,$E278=0),0,IF($E275=K$48,MIN(ROUND($E280,2),ROUND(ROUND($E280,2)/$E279*SUMPRODUCT(($J278:$U278="X")*(ROUND($J272:$U272,4))),2)),0))</f>
        <v>0</v>
      </c>
      <c r="L279" s="459">
        <f t="shared" si="161"/>
        <v>0</v>
      </c>
      <c r="M279" s="459">
        <f t="shared" si="161"/>
        <v>0</v>
      </c>
      <c r="N279" s="459">
        <f t="shared" si="161"/>
        <v>0</v>
      </c>
      <c r="O279" s="459">
        <f t="shared" si="161"/>
        <v>0</v>
      </c>
      <c r="P279" s="459">
        <f t="shared" si="161"/>
        <v>0</v>
      </c>
      <c r="Q279" s="459">
        <f t="shared" si="161"/>
        <v>0</v>
      </c>
      <c r="R279" s="459">
        <f t="shared" si="161"/>
        <v>0</v>
      </c>
      <c r="S279" s="459">
        <f t="shared" si="161"/>
        <v>0</v>
      </c>
      <c r="T279" s="459">
        <f t="shared" si="161"/>
        <v>0</v>
      </c>
      <c r="U279" s="459">
        <f t="shared" si="161"/>
        <v>0</v>
      </c>
      <c r="V279" s="461">
        <f>SUMPRODUCT(ROUND(J279:U279,2))</f>
        <v>0</v>
      </c>
      <c r="W279" s="394"/>
    </row>
    <row r="280" spans="1:23" ht="15" customHeight="1" x14ac:dyDescent="0.2">
      <c r="A280" s="250"/>
      <c r="B280" s="197"/>
      <c r="C280" s="503" t="s">
        <v>218</v>
      </c>
      <c r="D280" s="249"/>
      <c r="E280" s="249"/>
      <c r="F280" s="200"/>
      <c r="G280" s="192" t="s">
        <v>230</v>
      </c>
      <c r="H280" s="208"/>
      <c r="I280" s="226" t="s">
        <v>28</v>
      </c>
      <c r="J280" s="459">
        <f>IF(OR($E277=0,$E278=0),0,IF($E275=J$48,MIN(ROUND($E281,2),ROUND(ROUND($E281,2)/$E279*SUMPRODUCT(($J278:$U278="X")*(ROUND($J272:$U272,4))),2)),0))</f>
        <v>0</v>
      </c>
      <c r="K280" s="459">
        <f t="shared" ref="K280:U280" si="162">IF(OR($E277=0,$E278=0),0,IF($E275=K$48,MIN(ROUND($E281,2),ROUND(ROUND($E281,2)/$E279*SUMPRODUCT(($J278:$U278="X")*(ROUND($J272:$U272,4))),2)),0))</f>
        <v>0</v>
      </c>
      <c r="L280" s="459">
        <f t="shared" si="162"/>
        <v>0</v>
      </c>
      <c r="M280" s="459">
        <f t="shared" si="162"/>
        <v>0</v>
      </c>
      <c r="N280" s="459">
        <f t="shared" si="162"/>
        <v>0</v>
      </c>
      <c r="O280" s="459">
        <f t="shared" si="162"/>
        <v>0</v>
      </c>
      <c r="P280" s="459">
        <f t="shared" si="162"/>
        <v>0</v>
      </c>
      <c r="Q280" s="459">
        <f t="shared" si="162"/>
        <v>0</v>
      </c>
      <c r="R280" s="459">
        <f t="shared" si="162"/>
        <v>0</v>
      </c>
      <c r="S280" s="459">
        <f t="shared" si="162"/>
        <v>0</v>
      </c>
      <c r="T280" s="459">
        <f t="shared" si="162"/>
        <v>0</v>
      </c>
      <c r="U280" s="459">
        <f t="shared" si="162"/>
        <v>0</v>
      </c>
      <c r="V280" s="461">
        <f>SUMPRODUCT(ROUND(J280:U280,2))</f>
        <v>0</v>
      </c>
      <c r="W280" s="394"/>
    </row>
    <row r="281" spans="1:23" ht="15" customHeight="1" x14ac:dyDescent="0.2">
      <c r="A281" s="250"/>
      <c r="B281" s="197"/>
      <c r="C281" s="503" t="s">
        <v>231</v>
      </c>
      <c r="D281" s="249"/>
      <c r="E281" s="249"/>
      <c r="F281" s="200"/>
      <c r="G281" s="504" t="str">
        <f>$P$44</f>
        <v>Pauschale für Sozialabgaben inkl. Berufsgenossenschaft</v>
      </c>
      <c r="H281" s="505"/>
      <c r="I281" s="506" t="s">
        <v>28</v>
      </c>
      <c r="J281" s="507">
        <f t="shared" ref="J281:U281" si="163">ROUND(J280*$U$44,2)</f>
        <v>0</v>
      </c>
      <c r="K281" s="507">
        <f t="shared" si="163"/>
        <v>0</v>
      </c>
      <c r="L281" s="507">
        <f t="shared" si="163"/>
        <v>0</v>
      </c>
      <c r="M281" s="507">
        <f t="shared" si="163"/>
        <v>0</v>
      </c>
      <c r="N281" s="507">
        <f t="shared" si="163"/>
        <v>0</v>
      </c>
      <c r="O281" s="507">
        <f t="shared" si="163"/>
        <v>0</v>
      </c>
      <c r="P281" s="507">
        <f t="shared" si="163"/>
        <v>0</v>
      </c>
      <c r="Q281" s="507">
        <f t="shared" si="163"/>
        <v>0</v>
      </c>
      <c r="R281" s="507">
        <f t="shared" si="163"/>
        <v>0</v>
      </c>
      <c r="S281" s="507">
        <f t="shared" si="163"/>
        <v>0</v>
      </c>
      <c r="T281" s="507">
        <f t="shared" si="163"/>
        <v>0</v>
      </c>
      <c r="U281" s="507">
        <f t="shared" si="163"/>
        <v>0</v>
      </c>
      <c r="V281" s="508">
        <f>SUMPRODUCT(ROUND(J281:U281,2))</f>
        <v>0</v>
      </c>
      <c r="W281" s="394"/>
    </row>
    <row r="282" spans="1:23" ht="15" customHeight="1" thickBot="1" x14ac:dyDescent="0.25">
      <c r="A282" s="250"/>
      <c r="B282" s="231"/>
      <c r="C282" s="232"/>
      <c r="D282" s="232"/>
      <c r="E282" s="232"/>
      <c r="F282" s="334"/>
      <c r="G282" s="245"/>
      <c r="H282" s="337"/>
      <c r="I282" s="253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7"/>
      <c r="W282" s="394">
        <f>IF(COUNTIF(V270:V281,"&gt;0")&gt;0,1,0)</f>
        <v>0</v>
      </c>
    </row>
    <row r="283" spans="1:23" ht="15" customHeight="1" thickTop="1" x14ac:dyDescent="0.2">
      <c r="A283" s="250"/>
      <c r="B283" s="330"/>
      <c r="C283" s="332"/>
      <c r="D283" s="332"/>
      <c r="E283" s="332"/>
      <c r="F283" s="333"/>
      <c r="G283" s="215" t="s">
        <v>99</v>
      </c>
      <c r="H283" s="216"/>
      <c r="I283" s="217"/>
      <c r="J283" s="420"/>
      <c r="K283" s="420"/>
      <c r="L283" s="420"/>
      <c r="M283" s="420"/>
      <c r="N283" s="420"/>
      <c r="O283" s="420"/>
      <c r="P283" s="420"/>
      <c r="Q283" s="420"/>
      <c r="R283" s="420"/>
      <c r="S283" s="420"/>
      <c r="T283" s="420"/>
      <c r="U283" s="420"/>
      <c r="V283" s="340"/>
      <c r="W283" s="394"/>
    </row>
    <row r="284" spans="1:23" ht="15" customHeight="1" x14ac:dyDescent="0.2">
      <c r="A284" s="250"/>
      <c r="B284" s="204" t="s">
        <v>5</v>
      </c>
      <c r="C284" s="189"/>
      <c r="D284" s="701"/>
      <c r="E284" s="702"/>
      <c r="F284" s="199"/>
      <c r="G284" s="190" t="s">
        <v>59</v>
      </c>
      <c r="H284" s="206"/>
      <c r="I284" s="191"/>
      <c r="J284" s="499"/>
      <c r="K284" s="499"/>
      <c r="L284" s="499"/>
      <c r="M284" s="499"/>
      <c r="N284" s="499"/>
      <c r="O284" s="499"/>
      <c r="P284" s="499"/>
      <c r="Q284" s="499"/>
      <c r="R284" s="499"/>
      <c r="S284" s="499"/>
      <c r="T284" s="499"/>
      <c r="U284" s="499"/>
      <c r="V284" s="341"/>
      <c r="W284" s="394"/>
    </row>
    <row r="285" spans="1:23" ht="15" customHeight="1" x14ac:dyDescent="0.2">
      <c r="A285" s="250"/>
      <c r="B285" s="197"/>
      <c r="C285" s="189"/>
      <c r="D285" s="189"/>
      <c r="E285" s="189"/>
      <c r="F285" s="198"/>
      <c r="G285" s="228" t="s">
        <v>127</v>
      </c>
      <c r="H285" s="211"/>
      <c r="I285" s="193"/>
      <c r="J285" s="502"/>
      <c r="K285" s="502"/>
      <c r="L285" s="502"/>
      <c r="M285" s="502"/>
      <c r="N285" s="502"/>
      <c r="O285" s="502"/>
      <c r="P285" s="502"/>
      <c r="Q285" s="502"/>
      <c r="R285" s="502"/>
      <c r="S285" s="502"/>
      <c r="T285" s="502"/>
      <c r="U285" s="502"/>
      <c r="V285" s="501"/>
      <c r="W285" s="394"/>
    </row>
    <row r="286" spans="1:23" ht="15" customHeight="1" x14ac:dyDescent="0.2">
      <c r="A286" s="250"/>
      <c r="B286" s="204" t="s">
        <v>129</v>
      </c>
      <c r="C286" s="189"/>
      <c r="D286" s="189"/>
      <c r="E286" s="189"/>
      <c r="F286" s="200"/>
      <c r="G286" s="346" t="s">
        <v>125</v>
      </c>
      <c r="I286" s="347" t="s">
        <v>28</v>
      </c>
      <c r="J286" s="463">
        <f t="shared" ref="J286:U286" si="164">IF(AND($D288=J$48,$E288=J$48),ROUND($D293,2)+ROUND($E293,2),IF($D288=J$48,$D293,IF($E288=J$48,$E293,0)))</f>
        <v>0</v>
      </c>
      <c r="K286" s="463">
        <f t="shared" si="164"/>
        <v>0</v>
      </c>
      <c r="L286" s="463">
        <f t="shared" si="164"/>
        <v>0</v>
      </c>
      <c r="M286" s="463">
        <f t="shared" si="164"/>
        <v>0</v>
      </c>
      <c r="N286" s="463">
        <f t="shared" si="164"/>
        <v>0</v>
      </c>
      <c r="O286" s="463">
        <f t="shared" si="164"/>
        <v>0</v>
      </c>
      <c r="P286" s="463">
        <f t="shared" si="164"/>
        <v>0</v>
      </c>
      <c r="Q286" s="463">
        <f t="shared" si="164"/>
        <v>0</v>
      </c>
      <c r="R286" s="463">
        <f t="shared" si="164"/>
        <v>0</v>
      </c>
      <c r="S286" s="463">
        <f t="shared" si="164"/>
        <v>0</v>
      </c>
      <c r="T286" s="463">
        <f t="shared" si="164"/>
        <v>0</v>
      </c>
      <c r="U286" s="463">
        <f t="shared" si="164"/>
        <v>0</v>
      </c>
      <c r="V286" s="464">
        <f>SUMPRODUCT(ROUND(J286:U286,2))</f>
        <v>0</v>
      </c>
      <c r="W286" s="394"/>
    </row>
    <row r="287" spans="1:23" ht="15" customHeight="1" x14ac:dyDescent="0.2">
      <c r="A287" s="250"/>
      <c r="B287" s="197"/>
      <c r="C287" s="339"/>
      <c r="D287" s="336">
        <v>1</v>
      </c>
      <c r="E287" s="336">
        <v>2</v>
      </c>
      <c r="F287" s="200"/>
      <c r="G287" s="328" t="s">
        <v>123</v>
      </c>
      <c r="H287" s="207"/>
      <c r="I287" s="191"/>
      <c r="J287" s="331">
        <f t="shared" ref="J287:U287" si="165">IF(OR($D290=0,$D291=0),0,IF(AND(J$48&gt;=$D290,J$48&lt;=$D291),"X",""))</f>
        <v>0</v>
      </c>
      <c r="K287" s="331">
        <f t="shared" si="165"/>
        <v>0</v>
      </c>
      <c r="L287" s="331">
        <f t="shared" si="165"/>
        <v>0</v>
      </c>
      <c r="M287" s="331">
        <f t="shared" si="165"/>
        <v>0</v>
      </c>
      <c r="N287" s="331">
        <f t="shared" si="165"/>
        <v>0</v>
      </c>
      <c r="O287" s="331">
        <f t="shared" si="165"/>
        <v>0</v>
      </c>
      <c r="P287" s="331">
        <f t="shared" si="165"/>
        <v>0</v>
      </c>
      <c r="Q287" s="331">
        <f t="shared" si="165"/>
        <v>0</v>
      </c>
      <c r="R287" s="331">
        <f t="shared" si="165"/>
        <v>0</v>
      </c>
      <c r="S287" s="331">
        <f t="shared" si="165"/>
        <v>0</v>
      </c>
      <c r="T287" s="331">
        <f t="shared" si="165"/>
        <v>0</v>
      </c>
      <c r="U287" s="331">
        <f t="shared" si="165"/>
        <v>0</v>
      </c>
      <c r="V287" s="342"/>
      <c r="W287" s="394"/>
    </row>
    <row r="288" spans="1:23" ht="15" customHeight="1" x14ac:dyDescent="0.2">
      <c r="A288" s="250"/>
      <c r="B288" s="197"/>
      <c r="C288" s="503" t="s">
        <v>215</v>
      </c>
      <c r="D288" s="335"/>
      <c r="E288" s="335"/>
      <c r="F288" s="200"/>
      <c r="G288" s="194" t="s">
        <v>86</v>
      </c>
      <c r="H288" s="329"/>
      <c r="I288" s="226" t="s">
        <v>28</v>
      </c>
      <c r="J288" s="459">
        <f>IF(OR($D290=0,$D291=0),0,IF($D288=J$48,MIN(ROUND($D293,2),ROUND(ROUND($D293,2)/$D292*SUMPRODUCT(($J287:$U287="X")*(ROUND($J285:$U285,4))),2)),0))</f>
        <v>0</v>
      </c>
      <c r="K288" s="459">
        <f t="shared" ref="K288:U288" si="166">IF(OR($D290=0,$D291=0),0,IF($D288=K$48,MIN(ROUND($D293,2),ROUND(ROUND($D293,2)/$D292*SUMPRODUCT(($J287:$U287="X")*(ROUND($J285:$U285,4))),2)),0))</f>
        <v>0</v>
      </c>
      <c r="L288" s="459">
        <f t="shared" si="166"/>
        <v>0</v>
      </c>
      <c r="M288" s="459">
        <f t="shared" si="166"/>
        <v>0</v>
      </c>
      <c r="N288" s="459">
        <f t="shared" si="166"/>
        <v>0</v>
      </c>
      <c r="O288" s="459">
        <f t="shared" si="166"/>
        <v>0</v>
      </c>
      <c r="P288" s="459">
        <f t="shared" si="166"/>
        <v>0</v>
      </c>
      <c r="Q288" s="459">
        <f t="shared" si="166"/>
        <v>0</v>
      </c>
      <c r="R288" s="459">
        <f t="shared" si="166"/>
        <v>0</v>
      </c>
      <c r="S288" s="459">
        <f t="shared" si="166"/>
        <v>0</v>
      </c>
      <c r="T288" s="459">
        <f t="shared" si="166"/>
        <v>0</v>
      </c>
      <c r="U288" s="459">
        <f t="shared" si="166"/>
        <v>0</v>
      </c>
      <c r="V288" s="461">
        <f>SUMPRODUCT(ROUND(J288:U288,2))</f>
        <v>0</v>
      </c>
      <c r="W288" s="394"/>
    </row>
    <row r="289" spans="1:23" ht="15" customHeight="1" x14ac:dyDescent="0.2">
      <c r="A289" s="250"/>
      <c r="B289" s="197"/>
      <c r="C289" s="503" t="s">
        <v>216</v>
      </c>
      <c r="D289" s="338"/>
      <c r="E289" s="344"/>
      <c r="F289" s="200"/>
      <c r="G289" s="192" t="s">
        <v>230</v>
      </c>
      <c r="H289" s="208"/>
      <c r="I289" s="226" t="s">
        <v>28</v>
      </c>
      <c r="J289" s="459">
        <f>IF(OR($D290=0,$D291=0),0,IF($D288=J$48,MIN(ROUND($D294,2),ROUND(ROUND($D294,2)/$D292*SUMPRODUCT(($J287:$U287="X")*(ROUND($J285:$U285,4))),2)),0))</f>
        <v>0</v>
      </c>
      <c r="K289" s="459">
        <f t="shared" ref="K289:U289" si="167">IF(OR($D290=0,$D291=0),0,IF($D288=K$48,MIN(ROUND($D294,2),ROUND(ROUND($D294,2)/$D292*SUMPRODUCT(($J287:$U287="X")*(ROUND($J285:$U285,4))),2)),0))</f>
        <v>0</v>
      </c>
      <c r="L289" s="459">
        <f t="shared" si="167"/>
        <v>0</v>
      </c>
      <c r="M289" s="459">
        <f t="shared" si="167"/>
        <v>0</v>
      </c>
      <c r="N289" s="459">
        <f t="shared" si="167"/>
        <v>0</v>
      </c>
      <c r="O289" s="459">
        <f t="shared" si="167"/>
        <v>0</v>
      </c>
      <c r="P289" s="459">
        <f t="shared" si="167"/>
        <v>0</v>
      </c>
      <c r="Q289" s="459">
        <f t="shared" si="167"/>
        <v>0</v>
      </c>
      <c r="R289" s="459">
        <f t="shared" si="167"/>
        <v>0</v>
      </c>
      <c r="S289" s="459">
        <f t="shared" si="167"/>
        <v>0</v>
      </c>
      <c r="T289" s="459">
        <f t="shared" si="167"/>
        <v>0</v>
      </c>
      <c r="U289" s="459">
        <f t="shared" si="167"/>
        <v>0</v>
      </c>
      <c r="V289" s="461">
        <f>SUMPRODUCT(ROUND(J289:U289,2))</f>
        <v>0</v>
      </c>
      <c r="W289" s="394"/>
    </row>
    <row r="290" spans="1:23" ht="15" customHeight="1" x14ac:dyDescent="0.2">
      <c r="A290" s="250"/>
      <c r="B290" s="197"/>
      <c r="C290" s="509" t="s">
        <v>30</v>
      </c>
      <c r="D290" s="327"/>
      <c r="E290" s="327"/>
      <c r="F290" s="200"/>
      <c r="G290" s="265" t="str">
        <f>$P$44</f>
        <v>Pauschale für Sozialabgaben inkl. Berufsgenossenschaft</v>
      </c>
      <c r="H290" s="329"/>
      <c r="I290" s="226" t="s">
        <v>28</v>
      </c>
      <c r="J290" s="459">
        <f>ROUND(J289*$U$44,2)</f>
        <v>0</v>
      </c>
      <c r="K290" s="459">
        <f t="shared" ref="K290:U290" si="168">ROUND(K289*$U$44,2)</f>
        <v>0</v>
      </c>
      <c r="L290" s="459">
        <f t="shared" si="168"/>
        <v>0</v>
      </c>
      <c r="M290" s="459">
        <f t="shared" si="168"/>
        <v>0</v>
      </c>
      <c r="N290" s="459">
        <f t="shared" si="168"/>
        <v>0</v>
      </c>
      <c r="O290" s="459">
        <f t="shared" si="168"/>
        <v>0</v>
      </c>
      <c r="P290" s="459">
        <f t="shared" si="168"/>
        <v>0</v>
      </c>
      <c r="Q290" s="459">
        <f t="shared" si="168"/>
        <v>0</v>
      </c>
      <c r="R290" s="459">
        <f t="shared" si="168"/>
        <v>0</v>
      </c>
      <c r="S290" s="459">
        <f t="shared" si="168"/>
        <v>0</v>
      </c>
      <c r="T290" s="459">
        <f t="shared" si="168"/>
        <v>0</v>
      </c>
      <c r="U290" s="459">
        <f t="shared" si="168"/>
        <v>0</v>
      </c>
      <c r="V290" s="461">
        <f>SUMPRODUCT(ROUND(J290:U290,2))</f>
        <v>0</v>
      </c>
      <c r="W290" s="394"/>
    </row>
    <row r="291" spans="1:23" ht="15" customHeight="1" x14ac:dyDescent="0.2">
      <c r="A291" s="250"/>
      <c r="B291" s="197"/>
      <c r="C291" s="509" t="s">
        <v>31</v>
      </c>
      <c r="D291" s="327"/>
      <c r="E291" s="327"/>
      <c r="F291" s="200"/>
      <c r="G291" s="328" t="s">
        <v>124</v>
      </c>
      <c r="H291" s="207"/>
      <c r="I291" s="191"/>
      <c r="J291" s="331">
        <f t="shared" ref="J291:U291" si="169">IF(OR($E290=0,$E291=0),0,IF(AND(J$48&gt;=$E290,J$48&lt;=$E291),"X",""))</f>
        <v>0</v>
      </c>
      <c r="K291" s="331">
        <f t="shared" si="169"/>
        <v>0</v>
      </c>
      <c r="L291" s="331">
        <f t="shared" si="169"/>
        <v>0</v>
      </c>
      <c r="M291" s="331">
        <f t="shared" si="169"/>
        <v>0</v>
      </c>
      <c r="N291" s="331">
        <f t="shared" si="169"/>
        <v>0</v>
      </c>
      <c r="O291" s="331">
        <f t="shared" si="169"/>
        <v>0</v>
      </c>
      <c r="P291" s="331">
        <f t="shared" si="169"/>
        <v>0</v>
      </c>
      <c r="Q291" s="331">
        <f t="shared" si="169"/>
        <v>0</v>
      </c>
      <c r="R291" s="331">
        <f t="shared" si="169"/>
        <v>0</v>
      </c>
      <c r="S291" s="331">
        <f t="shared" si="169"/>
        <v>0</v>
      </c>
      <c r="T291" s="331">
        <f t="shared" si="169"/>
        <v>0</v>
      </c>
      <c r="U291" s="331">
        <f t="shared" si="169"/>
        <v>0</v>
      </c>
      <c r="V291" s="205"/>
      <c r="W291" s="394"/>
    </row>
    <row r="292" spans="1:23" ht="15" customHeight="1" x14ac:dyDescent="0.2">
      <c r="A292" s="250"/>
      <c r="B292" s="197"/>
      <c r="C292" s="509" t="s">
        <v>126</v>
      </c>
      <c r="D292" s="343" t="str">
        <f>IF(OR(D290=0,D291=0),"",DATEDIF(D290,D291,"m")+1)</f>
        <v/>
      </c>
      <c r="E292" s="343" t="str">
        <f>IF(OR(E290=0,E291=0),"",DATEDIF(E290,E291,"m")+1)</f>
        <v/>
      </c>
      <c r="F292" s="200"/>
      <c r="G292" s="194" t="s">
        <v>86</v>
      </c>
      <c r="H292" s="329"/>
      <c r="I292" s="226" t="s">
        <v>28</v>
      </c>
      <c r="J292" s="459">
        <f>IF(OR($E290=0,$E291=0),0,IF($E288=J$48,MIN(ROUND($E293,2),ROUND(ROUND($E293,2)/$E292*SUMPRODUCT(($J291:$U291="X")*(ROUND($J285:$U285,4))),2)),0))</f>
        <v>0</v>
      </c>
      <c r="K292" s="459">
        <f t="shared" ref="K292:U292" si="170">IF(OR($E290=0,$E291=0),0,IF($E288=K$48,MIN(ROUND($E293,2),ROUND(ROUND($E293,2)/$E292*SUMPRODUCT(($J291:$U291="X")*(ROUND($J285:$U285,4))),2)),0))</f>
        <v>0</v>
      </c>
      <c r="L292" s="459">
        <f t="shared" si="170"/>
        <v>0</v>
      </c>
      <c r="M292" s="459">
        <f t="shared" si="170"/>
        <v>0</v>
      </c>
      <c r="N292" s="459">
        <f t="shared" si="170"/>
        <v>0</v>
      </c>
      <c r="O292" s="459">
        <f t="shared" si="170"/>
        <v>0</v>
      </c>
      <c r="P292" s="459">
        <f t="shared" si="170"/>
        <v>0</v>
      </c>
      <c r="Q292" s="459">
        <f t="shared" si="170"/>
        <v>0</v>
      </c>
      <c r="R292" s="459">
        <f t="shared" si="170"/>
        <v>0</v>
      </c>
      <c r="S292" s="459">
        <f t="shared" si="170"/>
        <v>0</v>
      </c>
      <c r="T292" s="459">
        <f t="shared" si="170"/>
        <v>0</v>
      </c>
      <c r="U292" s="459">
        <f t="shared" si="170"/>
        <v>0</v>
      </c>
      <c r="V292" s="461">
        <f>SUMPRODUCT(ROUND(J292:U292,2))</f>
        <v>0</v>
      </c>
      <c r="W292" s="394"/>
    </row>
    <row r="293" spans="1:23" ht="15" customHeight="1" x14ac:dyDescent="0.2">
      <c r="A293" s="250"/>
      <c r="B293" s="197"/>
      <c r="C293" s="503" t="s">
        <v>218</v>
      </c>
      <c r="D293" s="249"/>
      <c r="E293" s="249"/>
      <c r="F293" s="200"/>
      <c r="G293" s="192" t="s">
        <v>230</v>
      </c>
      <c r="H293" s="208"/>
      <c r="I293" s="226" t="s">
        <v>28</v>
      </c>
      <c r="J293" s="459">
        <f>IF(OR($E290=0,$E291=0),0,IF($E288=J$48,MIN(ROUND($E294,2),ROUND(ROUND($E294,2)/$E292*SUMPRODUCT(($J291:$U291="X")*(ROUND($J285:$U285,4))),2)),0))</f>
        <v>0</v>
      </c>
      <c r="K293" s="459">
        <f t="shared" ref="K293:U293" si="171">IF(OR($E290=0,$E291=0),0,IF($E288=K$48,MIN(ROUND($E294,2),ROUND(ROUND($E294,2)/$E292*SUMPRODUCT(($J291:$U291="X")*(ROUND($J285:$U285,4))),2)),0))</f>
        <v>0</v>
      </c>
      <c r="L293" s="459">
        <f t="shared" si="171"/>
        <v>0</v>
      </c>
      <c r="M293" s="459">
        <f t="shared" si="171"/>
        <v>0</v>
      </c>
      <c r="N293" s="459">
        <f t="shared" si="171"/>
        <v>0</v>
      </c>
      <c r="O293" s="459">
        <f t="shared" si="171"/>
        <v>0</v>
      </c>
      <c r="P293" s="459">
        <f t="shared" si="171"/>
        <v>0</v>
      </c>
      <c r="Q293" s="459">
        <f t="shared" si="171"/>
        <v>0</v>
      </c>
      <c r="R293" s="459">
        <f t="shared" si="171"/>
        <v>0</v>
      </c>
      <c r="S293" s="459">
        <f t="shared" si="171"/>
        <v>0</v>
      </c>
      <c r="T293" s="459">
        <f t="shared" si="171"/>
        <v>0</v>
      </c>
      <c r="U293" s="459">
        <f t="shared" si="171"/>
        <v>0</v>
      </c>
      <c r="V293" s="461">
        <f>SUMPRODUCT(ROUND(J293:U293,2))</f>
        <v>0</v>
      </c>
      <c r="W293" s="394"/>
    </row>
    <row r="294" spans="1:23" ht="15" customHeight="1" x14ac:dyDescent="0.2">
      <c r="A294" s="250"/>
      <c r="B294" s="197"/>
      <c r="C294" s="503" t="s">
        <v>231</v>
      </c>
      <c r="D294" s="249"/>
      <c r="E294" s="249"/>
      <c r="F294" s="200"/>
      <c r="G294" s="504" t="str">
        <f>$P$44</f>
        <v>Pauschale für Sozialabgaben inkl. Berufsgenossenschaft</v>
      </c>
      <c r="H294" s="505"/>
      <c r="I294" s="506" t="s">
        <v>28</v>
      </c>
      <c r="J294" s="507">
        <f t="shared" ref="J294:U294" si="172">ROUND(J293*$U$44,2)</f>
        <v>0</v>
      </c>
      <c r="K294" s="507">
        <f t="shared" si="172"/>
        <v>0</v>
      </c>
      <c r="L294" s="507">
        <f t="shared" si="172"/>
        <v>0</v>
      </c>
      <c r="M294" s="507">
        <f t="shared" si="172"/>
        <v>0</v>
      </c>
      <c r="N294" s="507">
        <f t="shared" si="172"/>
        <v>0</v>
      </c>
      <c r="O294" s="507">
        <f t="shared" si="172"/>
        <v>0</v>
      </c>
      <c r="P294" s="507">
        <f t="shared" si="172"/>
        <v>0</v>
      </c>
      <c r="Q294" s="507">
        <f t="shared" si="172"/>
        <v>0</v>
      </c>
      <c r="R294" s="507">
        <f t="shared" si="172"/>
        <v>0</v>
      </c>
      <c r="S294" s="507">
        <f t="shared" si="172"/>
        <v>0</v>
      </c>
      <c r="T294" s="507">
        <f t="shared" si="172"/>
        <v>0</v>
      </c>
      <c r="U294" s="507">
        <f t="shared" si="172"/>
        <v>0</v>
      </c>
      <c r="V294" s="508">
        <f>SUMPRODUCT(ROUND(J294:U294,2))</f>
        <v>0</v>
      </c>
      <c r="W294" s="394"/>
    </row>
    <row r="295" spans="1:23" ht="15" customHeight="1" thickBot="1" x14ac:dyDescent="0.25">
      <c r="A295" s="250"/>
      <c r="B295" s="231"/>
      <c r="C295" s="232"/>
      <c r="D295" s="232"/>
      <c r="E295" s="232"/>
      <c r="F295" s="334"/>
      <c r="G295" s="245"/>
      <c r="H295" s="337"/>
      <c r="I295" s="253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247"/>
      <c r="W295" s="394">
        <f>IF(COUNTIF(V283:V294,"&gt;0")&gt;0,1,0)</f>
        <v>0</v>
      </c>
    </row>
    <row r="296" spans="1:23" ht="15" customHeight="1" thickTop="1" x14ac:dyDescent="0.2">
      <c r="A296" s="250"/>
      <c r="B296" s="330"/>
      <c r="C296" s="332"/>
      <c r="D296" s="332"/>
      <c r="E296" s="332"/>
      <c r="F296" s="333"/>
      <c r="G296" s="215" t="s">
        <v>99</v>
      </c>
      <c r="H296" s="216"/>
      <c r="I296" s="217"/>
      <c r="J296" s="420"/>
      <c r="K296" s="420"/>
      <c r="L296" s="420"/>
      <c r="M296" s="420"/>
      <c r="N296" s="420"/>
      <c r="O296" s="420"/>
      <c r="P296" s="420"/>
      <c r="Q296" s="420"/>
      <c r="R296" s="420"/>
      <c r="S296" s="420"/>
      <c r="T296" s="420"/>
      <c r="U296" s="420"/>
      <c r="V296" s="340"/>
      <c r="W296" s="394"/>
    </row>
    <row r="297" spans="1:23" ht="15" customHeight="1" x14ac:dyDescent="0.2">
      <c r="A297" s="250"/>
      <c r="B297" s="204" t="s">
        <v>5</v>
      </c>
      <c r="C297" s="189"/>
      <c r="D297" s="701"/>
      <c r="E297" s="702"/>
      <c r="F297" s="199"/>
      <c r="G297" s="190" t="s">
        <v>59</v>
      </c>
      <c r="H297" s="206"/>
      <c r="I297" s="191"/>
      <c r="J297" s="499"/>
      <c r="K297" s="499"/>
      <c r="L297" s="499"/>
      <c r="M297" s="499"/>
      <c r="N297" s="499"/>
      <c r="O297" s="499"/>
      <c r="P297" s="499"/>
      <c r="Q297" s="499"/>
      <c r="R297" s="499"/>
      <c r="S297" s="499"/>
      <c r="T297" s="499"/>
      <c r="U297" s="499"/>
      <c r="V297" s="341"/>
      <c r="W297" s="394"/>
    </row>
    <row r="298" spans="1:23" ht="15" customHeight="1" x14ac:dyDescent="0.2">
      <c r="A298" s="250"/>
      <c r="B298" s="197"/>
      <c r="C298" s="189"/>
      <c r="D298" s="189"/>
      <c r="E298" s="189"/>
      <c r="F298" s="198"/>
      <c r="G298" s="228" t="s">
        <v>127</v>
      </c>
      <c r="H298" s="211"/>
      <c r="I298" s="193"/>
      <c r="J298" s="502"/>
      <c r="K298" s="502"/>
      <c r="L298" s="502"/>
      <c r="M298" s="502"/>
      <c r="N298" s="502"/>
      <c r="O298" s="502"/>
      <c r="P298" s="502"/>
      <c r="Q298" s="502"/>
      <c r="R298" s="502"/>
      <c r="S298" s="502"/>
      <c r="T298" s="502"/>
      <c r="U298" s="502"/>
      <c r="V298" s="501"/>
      <c r="W298" s="394"/>
    </row>
    <row r="299" spans="1:23" ht="15" customHeight="1" x14ac:dyDescent="0.2">
      <c r="A299" s="250"/>
      <c r="B299" s="204" t="s">
        <v>129</v>
      </c>
      <c r="C299" s="189"/>
      <c r="D299" s="189"/>
      <c r="E299" s="189"/>
      <c r="F299" s="200"/>
      <c r="G299" s="346" t="s">
        <v>125</v>
      </c>
      <c r="I299" s="347" t="s">
        <v>28</v>
      </c>
      <c r="J299" s="463">
        <f t="shared" ref="J299:U299" si="173">IF(AND($D301=J$48,$E301=J$48),ROUND($D306,2)+ROUND($E306,2),IF($D301=J$48,$D306,IF($E301=J$48,$E306,0)))</f>
        <v>0</v>
      </c>
      <c r="K299" s="463">
        <f t="shared" si="173"/>
        <v>0</v>
      </c>
      <c r="L299" s="463">
        <f t="shared" si="173"/>
        <v>0</v>
      </c>
      <c r="M299" s="463">
        <f t="shared" si="173"/>
        <v>0</v>
      </c>
      <c r="N299" s="463">
        <f t="shared" si="173"/>
        <v>0</v>
      </c>
      <c r="O299" s="463">
        <f t="shared" si="173"/>
        <v>0</v>
      </c>
      <c r="P299" s="463">
        <f t="shared" si="173"/>
        <v>0</v>
      </c>
      <c r="Q299" s="463">
        <f t="shared" si="173"/>
        <v>0</v>
      </c>
      <c r="R299" s="463">
        <f t="shared" si="173"/>
        <v>0</v>
      </c>
      <c r="S299" s="463">
        <f t="shared" si="173"/>
        <v>0</v>
      </c>
      <c r="T299" s="463">
        <f t="shared" si="173"/>
        <v>0</v>
      </c>
      <c r="U299" s="463">
        <f t="shared" si="173"/>
        <v>0</v>
      </c>
      <c r="V299" s="464">
        <f>SUMPRODUCT(ROUND(J299:U299,2))</f>
        <v>0</v>
      </c>
      <c r="W299" s="394"/>
    </row>
    <row r="300" spans="1:23" ht="15" customHeight="1" x14ac:dyDescent="0.2">
      <c r="A300" s="250"/>
      <c r="B300" s="197"/>
      <c r="C300" s="339"/>
      <c r="D300" s="336">
        <v>1</v>
      </c>
      <c r="E300" s="336">
        <v>2</v>
      </c>
      <c r="F300" s="200"/>
      <c r="G300" s="328" t="s">
        <v>123</v>
      </c>
      <c r="H300" s="207"/>
      <c r="I300" s="191"/>
      <c r="J300" s="331">
        <f t="shared" ref="J300:U300" si="174">IF(OR($D303=0,$D304=0),0,IF(AND(J$48&gt;=$D303,J$48&lt;=$D304),"X",""))</f>
        <v>0</v>
      </c>
      <c r="K300" s="331">
        <f t="shared" si="174"/>
        <v>0</v>
      </c>
      <c r="L300" s="331">
        <f t="shared" si="174"/>
        <v>0</v>
      </c>
      <c r="M300" s="331">
        <f t="shared" si="174"/>
        <v>0</v>
      </c>
      <c r="N300" s="331">
        <f t="shared" si="174"/>
        <v>0</v>
      </c>
      <c r="O300" s="331">
        <f t="shared" si="174"/>
        <v>0</v>
      </c>
      <c r="P300" s="331">
        <f t="shared" si="174"/>
        <v>0</v>
      </c>
      <c r="Q300" s="331">
        <f t="shared" si="174"/>
        <v>0</v>
      </c>
      <c r="R300" s="331">
        <f t="shared" si="174"/>
        <v>0</v>
      </c>
      <c r="S300" s="331">
        <f t="shared" si="174"/>
        <v>0</v>
      </c>
      <c r="T300" s="331">
        <f t="shared" si="174"/>
        <v>0</v>
      </c>
      <c r="U300" s="331">
        <f t="shared" si="174"/>
        <v>0</v>
      </c>
      <c r="V300" s="342"/>
      <c r="W300" s="394"/>
    </row>
    <row r="301" spans="1:23" ht="15" customHeight="1" x14ac:dyDescent="0.2">
      <c r="A301" s="250"/>
      <c r="B301" s="197"/>
      <c r="C301" s="503" t="s">
        <v>215</v>
      </c>
      <c r="D301" s="335"/>
      <c r="E301" s="335"/>
      <c r="F301" s="200"/>
      <c r="G301" s="194" t="s">
        <v>86</v>
      </c>
      <c r="H301" s="329"/>
      <c r="I301" s="226" t="s">
        <v>28</v>
      </c>
      <c r="J301" s="459">
        <f>IF(OR($D303=0,$D304=0),0,IF($D301=J$48,MIN(ROUND($D306,2),ROUND(ROUND($D306,2)/$D305*SUMPRODUCT(($J300:$U300="X")*(ROUND($J298:$U298,4))),2)),0))</f>
        <v>0</v>
      </c>
      <c r="K301" s="459">
        <f t="shared" ref="K301:U301" si="175">IF(OR($D303=0,$D304=0),0,IF($D301=K$48,MIN(ROUND($D306,2),ROUND(ROUND($D306,2)/$D305*SUMPRODUCT(($J300:$U300="X")*(ROUND($J298:$U298,4))),2)),0))</f>
        <v>0</v>
      </c>
      <c r="L301" s="459">
        <f t="shared" si="175"/>
        <v>0</v>
      </c>
      <c r="M301" s="459">
        <f t="shared" si="175"/>
        <v>0</v>
      </c>
      <c r="N301" s="459">
        <f t="shared" si="175"/>
        <v>0</v>
      </c>
      <c r="O301" s="459">
        <f t="shared" si="175"/>
        <v>0</v>
      </c>
      <c r="P301" s="459">
        <f t="shared" si="175"/>
        <v>0</v>
      </c>
      <c r="Q301" s="459">
        <f t="shared" si="175"/>
        <v>0</v>
      </c>
      <c r="R301" s="459">
        <f t="shared" si="175"/>
        <v>0</v>
      </c>
      <c r="S301" s="459">
        <f t="shared" si="175"/>
        <v>0</v>
      </c>
      <c r="T301" s="459">
        <f t="shared" si="175"/>
        <v>0</v>
      </c>
      <c r="U301" s="459">
        <f t="shared" si="175"/>
        <v>0</v>
      </c>
      <c r="V301" s="461">
        <f>SUMPRODUCT(ROUND(J301:U301,2))</f>
        <v>0</v>
      </c>
      <c r="W301" s="394"/>
    </row>
    <row r="302" spans="1:23" ht="15" customHeight="1" x14ac:dyDescent="0.2">
      <c r="A302" s="250"/>
      <c r="B302" s="197"/>
      <c r="C302" s="503" t="s">
        <v>216</v>
      </c>
      <c r="D302" s="338"/>
      <c r="E302" s="344"/>
      <c r="F302" s="200"/>
      <c r="G302" s="192" t="s">
        <v>230</v>
      </c>
      <c r="H302" s="208"/>
      <c r="I302" s="226" t="s">
        <v>28</v>
      </c>
      <c r="J302" s="459">
        <f>IF(OR($D303=0,$D304=0),0,IF($D301=J$48,MIN(ROUND($D307,2),ROUND(ROUND($D307,2)/$D305*SUMPRODUCT(($J300:$U300="X")*(ROUND($J298:$U298,4))),2)),0))</f>
        <v>0</v>
      </c>
      <c r="K302" s="459">
        <f t="shared" ref="K302:U302" si="176">IF(OR($D303=0,$D304=0),0,IF($D301=K$48,MIN(ROUND($D307,2),ROUND(ROUND($D307,2)/$D305*SUMPRODUCT(($J300:$U300="X")*(ROUND($J298:$U298,4))),2)),0))</f>
        <v>0</v>
      </c>
      <c r="L302" s="459">
        <f t="shared" si="176"/>
        <v>0</v>
      </c>
      <c r="M302" s="459">
        <f t="shared" si="176"/>
        <v>0</v>
      </c>
      <c r="N302" s="459">
        <f t="shared" si="176"/>
        <v>0</v>
      </c>
      <c r="O302" s="459">
        <f t="shared" si="176"/>
        <v>0</v>
      </c>
      <c r="P302" s="459">
        <f t="shared" si="176"/>
        <v>0</v>
      </c>
      <c r="Q302" s="459">
        <f t="shared" si="176"/>
        <v>0</v>
      </c>
      <c r="R302" s="459">
        <f t="shared" si="176"/>
        <v>0</v>
      </c>
      <c r="S302" s="459">
        <f t="shared" si="176"/>
        <v>0</v>
      </c>
      <c r="T302" s="459">
        <f t="shared" si="176"/>
        <v>0</v>
      </c>
      <c r="U302" s="459">
        <f t="shared" si="176"/>
        <v>0</v>
      </c>
      <c r="V302" s="461">
        <f>SUMPRODUCT(ROUND(J302:U302,2))</f>
        <v>0</v>
      </c>
      <c r="W302" s="394"/>
    </row>
    <row r="303" spans="1:23" ht="15" customHeight="1" x14ac:dyDescent="0.2">
      <c r="A303" s="250"/>
      <c r="B303" s="197"/>
      <c r="C303" s="509" t="s">
        <v>30</v>
      </c>
      <c r="D303" s="327"/>
      <c r="E303" s="327"/>
      <c r="F303" s="200"/>
      <c r="G303" s="265" t="str">
        <f>$P$44</f>
        <v>Pauschale für Sozialabgaben inkl. Berufsgenossenschaft</v>
      </c>
      <c r="H303" s="329"/>
      <c r="I303" s="226" t="s">
        <v>28</v>
      </c>
      <c r="J303" s="459">
        <f>ROUND(J302*$U$44,2)</f>
        <v>0</v>
      </c>
      <c r="K303" s="459">
        <f t="shared" ref="K303:U303" si="177">ROUND(K302*$U$44,2)</f>
        <v>0</v>
      </c>
      <c r="L303" s="459">
        <f t="shared" si="177"/>
        <v>0</v>
      </c>
      <c r="M303" s="459">
        <f t="shared" si="177"/>
        <v>0</v>
      </c>
      <c r="N303" s="459">
        <f t="shared" si="177"/>
        <v>0</v>
      </c>
      <c r="O303" s="459">
        <f t="shared" si="177"/>
        <v>0</v>
      </c>
      <c r="P303" s="459">
        <f t="shared" si="177"/>
        <v>0</v>
      </c>
      <c r="Q303" s="459">
        <f t="shared" si="177"/>
        <v>0</v>
      </c>
      <c r="R303" s="459">
        <f t="shared" si="177"/>
        <v>0</v>
      </c>
      <c r="S303" s="459">
        <f t="shared" si="177"/>
        <v>0</v>
      </c>
      <c r="T303" s="459">
        <f t="shared" si="177"/>
        <v>0</v>
      </c>
      <c r="U303" s="459">
        <f t="shared" si="177"/>
        <v>0</v>
      </c>
      <c r="V303" s="461">
        <f>SUMPRODUCT(ROUND(J303:U303,2))</f>
        <v>0</v>
      </c>
      <c r="W303" s="394"/>
    </row>
    <row r="304" spans="1:23" ht="15" customHeight="1" x14ac:dyDescent="0.2">
      <c r="A304" s="250"/>
      <c r="B304" s="197"/>
      <c r="C304" s="509" t="s">
        <v>31</v>
      </c>
      <c r="D304" s="327"/>
      <c r="E304" s="327"/>
      <c r="F304" s="200"/>
      <c r="G304" s="328" t="s">
        <v>124</v>
      </c>
      <c r="H304" s="207"/>
      <c r="I304" s="191"/>
      <c r="J304" s="331">
        <f t="shared" ref="J304:U304" si="178">IF(OR($E303=0,$E304=0),0,IF(AND(J$48&gt;=$E303,J$48&lt;=$E304),"X",""))</f>
        <v>0</v>
      </c>
      <c r="K304" s="331">
        <f t="shared" si="178"/>
        <v>0</v>
      </c>
      <c r="L304" s="331">
        <f t="shared" si="178"/>
        <v>0</v>
      </c>
      <c r="M304" s="331">
        <f t="shared" si="178"/>
        <v>0</v>
      </c>
      <c r="N304" s="331">
        <f t="shared" si="178"/>
        <v>0</v>
      </c>
      <c r="O304" s="331">
        <f t="shared" si="178"/>
        <v>0</v>
      </c>
      <c r="P304" s="331">
        <f t="shared" si="178"/>
        <v>0</v>
      </c>
      <c r="Q304" s="331">
        <f t="shared" si="178"/>
        <v>0</v>
      </c>
      <c r="R304" s="331">
        <f t="shared" si="178"/>
        <v>0</v>
      </c>
      <c r="S304" s="331">
        <f t="shared" si="178"/>
        <v>0</v>
      </c>
      <c r="T304" s="331">
        <f t="shared" si="178"/>
        <v>0</v>
      </c>
      <c r="U304" s="331">
        <f t="shared" si="178"/>
        <v>0</v>
      </c>
      <c r="V304" s="205"/>
      <c r="W304" s="394"/>
    </row>
    <row r="305" spans="1:23" ht="15" customHeight="1" x14ac:dyDescent="0.2">
      <c r="A305" s="250"/>
      <c r="B305" s="197"/>
      <c r="C305" s="509" t="s">
        <v>126</v>
      </c>
      <c r="D305" s="343" t="str">
        <f>IF(OR(D303=0,D304=0),"",DATEDIF(D303,D304,"m")+1)</f>
        <v/>
      </c>
      <c r="E305" s="343" t="str">
        <f>IF(OR(E303=0,E304=0),"",DATEDIF(E303,E304,"m")+1)</f>
        <v/>
      </c>
      <c r="F305" s="200"/>
      <c r="G305" s="194" t="s">
        <v>86</v>
      </c>
      <c r="H305" s="329"/>
      <c r="I305" s="226" t="s">
        <v>28</v>
      </c>
      <c r="J305" s="459">
        <f>IF(OR($E303=0,$E304=0),0,IF($E301=J$48,MIN(ROUND($E306,2),ROUND(ROUND($E306,2)/$E305*SUMPRODUCT(($J304:$U304="X")*(ROUND($J298:$U298,4))),2)),0))</f>
        <v>0</v>
      </c>
      <c r="K305" s="459">
        <f t="shared" ref="K305:U305" si="179">IF(OR($E303=0,$E304=0),0,IF($E301=K$48,MIN(ROUND($E306,2),ROUND(ROUND($E306,2)/$E305*SUMPRODUCT(($J304:$U304="X")*(ROUND($J298:$U298,4))),2)),0))</f>
        <v>0</v>
      </c>
      <c r="L305" s="459">
        <f t="shared" si="179"/>
        <v>0</v>
      </c>
      <c r="M305" s="459">
        <f t="shared" si="179"/>
        <v>0</v>
      </c>
      <c r="N305" s="459">
        <f t="shared" si="179"/>
        <v>0</v>
      </c>
      <c r="O305" s="459">
        <f t="shared" si="179"/>
        <v>0</v>
      </c>
      <c r="P305" s="459">
        <f t="shared" si="179"/>
        <v>0</v>
      </c>
      <c r="Q305" s="459">
        <f t="shared" si="179"/>
        <v>0</v>
      </c>
      <c r="R305" s="459">
        <f t="shared" si="179"/>
        <v>0</v>
      </c>
      <c r="S305" s="459">
        <f t="shared" si="179"/>
        <v>0</v>
      </c>
      <c r="T305" s="459">
        <f t="shared" si="179"/>
        <v>0</v>
      </c>
      <c r="U305" s="459">
        <f t="shared" si="179"/>
        <v>0</v>
      </c>
      <c r="V305" s="461">
        <f>SUMPRODUCT(ROUND(J305:U305,2))</f>
        <v>0</v>
      </c>
      <c r="W305" s="394"/>
    </row>
    <row r="306" spans="1:23" ht="15" customHeight="1" x14ac:dyDescent="0.2">
      <c r="A306" s="250"/>
      <c r="B306" s="197"/>
      <c r="C306" s="503" t="s">
        <v>218</v>
      </c>
      <c r="D306" s="249"/>
      <c r="E306" s="249"/>
      <c r="F306" s="200"/>
      <c r="G306" s="192" t="s">
        <v>230</v>
      </c>
      <c r="H306" s="208"/>
      <c r="I306" s="226" t="s">
        <v>28</v>
      </c>
      <c r="J306" s="459">
        <f>IF(OR($E303=0,$E304=0),0,IF($E301=J$48,MIN(ROUND($E307,2),ROUND(ROUND($E307,2)/$E305*SUMPRODUCT(($J304:$U304="X")*(ROUND($J298:$U298,4))),2)),0))</f>
        <v>0</v>
      </c>
      <c r="K306" s="459">
        <f t="shared" ref="K306:U306" si="180">IF(OR($E303=0,$E304=0),0,IF($E301=K$48,MIN(ROUND($E307,2),ROUND(ROUND($E307,2)/$E305*SUMPRODUCT(($J304:$U304="X")*(ROUND($J298:$U298,4))),2)),0))</f>
        <v>0</v>
      </c>
      <c r="L306" s="459">
        <f t="shared" si="180"/>
        <v>0</v>
      </c>
      <c r="M306" s="459">
        <f t="shared" si="180"/>
        <v>0</v>
      </c>
      <c r="N306" s="459">
        <f t="shared" si="180"/>
        <v>0</v>
      </c>
      <c r="O306" s="459">
        <f t="shared" si="180"/>
        <v>0</v>
      </c>
      <c r="P306" s="459">
        <f t="shared" si="180"/>
        <v>0</v>
      </c>
      <c r="Q306" s="459">
        <f t="shared" si="180"/>
        <v>0</v>
      </c>
      <c r="R306" s="459">
        <f t="shared" si="180"/>
        <v>0</v>
      </c>
      <c r="S306" s="459">
        <f t="shared" si="180"/>
        <v>0</v>
      </c>
      <c r="T306" s="459">
        <f t="shared" si="180"/>
        <v>0</v>
      </c>
      <c r="U306" s="459">
        <f t="shared" si="180"/>
        <v>0</v>
      </c>
      <c r="V306" s="461">
        <f>SUMPRODUCT(ROUND(J306:U306,2))</f>
        <v>0</v>
      </c>
      <c r="W306" s="394"/>
    </row>
    <row r="307" spans="1:23" ht="15" customHeight="1" x14ac:dyDescent="0.2">
      <c r="A307" s="250"/>
      <c r="B307" s="197"/>
      <c r="C307" s="503" t="s">
        <v>231</v>
      </c>
      <c r="D307" s="249"/>
      <c r="E307" s="249"/>
      <c r="F307" s="200"/>
      <c r="G307" s="504" t="str">
        <f>$P$44</f>
        <v>Pauschale für Sozialabgaben inkl. Berufsgenossenschaft</v>
      </c>
      <c r="H307" s="505"/>
      <c r="I307" s="506" t="s">
        <v>28</v>
      </c>
      <c r="J307" s="507">
        <f t="shared" ref="J307:U307" si="181">ROUND(J306*$U$44,2)</f>
        <v>0</v>
      </c>
      <c r="K307" s="507">
        <f t="shared" si="181"/>
        <v>0</v>
      </c>
      <c r="L307" s="507">
        <f t="shared" si="181"/>
        <v>0</v>
      </c>
      <c r="M307" s="507">
        <f t="shared" si="181"/>
        <v>0</v>
      </c>
      <c r="N307" s="507">
        <f t="shared" si="181"/>
        <v>0</v>
      </c>
      <c r="O307" s="507">
        <f t="shared" si="181"/>
        <v>0</v>
      </c>
      <c r="P307" s="507">
        <f t="shared" si="181"/>
        <v>0</v>
      </c>
      <c r="Q307" s="507">
        <f t="shared" si="181"/>
        <v>0</v>
      </c>
      <c r="R307" s="507">
        <f t="shared" si="181"/>
        <v>0</v>
      </c>
      <c r="S307" s="507">
        <f t="shared" si="181"/>
        <v>0</v>
      </c>
      <c r="T307" s="507">
        <f t="shared" si="181"/>
        <v>0</v>
      </c>
      <c r="U307" s="507">
        <f t="shared" si="181"/>
        <v>0</v>
      </c>
      <c r="V307" s="508">
        <f>SUMPRODUCT(ROUND(J307:U307,2))</f>
        <v>0</v>
      </c>
      <c r="W307" s="394"/>
    </row>
    <row r="308" spans="1:23" ht="15" customHeight="1" thickBot="1" x14ac:dyDescent="0.25">
      <c r="A308" s="250"/>
      <c r="B308" s="231"/>
      <c r="C308" s="232"/>
      <c r="D308" s="232"/>
      <c r="E308" s="232"/>
      <c r="F308" s="334"/>
      <c r="G308" s="245"/>
      <c r="H308" s="337"/>
      <c r="I308" s="253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7"/>
      <c r="W308" s="394">
        <f>IF(COUNTIF(V296:V307,"&gt;0")&gt;0,1,0)</f>
        <v>0</v>
      </c>
    </row>
    <row r="309" spans="1:23" ht="15" customHeight="1" thickTop="1" x14ac:dyDescent="0.2">
      <c r="A309" s="250"/>
      <c r="B309" s="330"/>
      <c r="C309" s="332"/>
      <c r="D309" s="332"/>
      <c r="E309" s="332"/>
      <c r="F309" s="333"/>
      <c r="G309" s="215" t="s">
        <v>99</v>
      </c>
      <c r="H309" s="216"/>
      <c r="I309" s="217"/>
      <c r="J309" s="420"/>
      <c r="K309" s="420"/>
      <c r="L309" s="420"/>
      <c r="M309" s="420"/>
      <c r="N309" s="420"/>
      <c r="O309" s="420"/>
      <c r="P309" s="420"/>
      <c r="Q309" s="420"/>
      <c r="R309" s="420"/>
      <c r="S309" s="420"/>
      <c r="T309" s="420"/>
      <c r="U309" s="420"/>
      <c r="V309" s="340"/>
      <c r="W309" s="394"/>
    </row>
    <row r="310" spans="1:23" ht="15" customHeight="1" x14ac:dyDescent="0.2">
      <c r="A310" s="250"/>
      <c r="B310" s="204" t="s">
        <v>5</v>
      </c>
      <c r="C310" s="189"/>
      <c r="D310" s="701"/>
      <c r="E310" s="702"/>
      <c r="F310" s="199"/>
      <c r="G310" s="190" t="s">
        <v>59</v>
      </c>
      <c r="H310" s="206"/>
      <c r="I310" s="191"/>
      <c r="J310" s="499"/>
      <c r="K310" s="499"/>
      <c r="L310" s="499"/>
      <c r="M310" s="499"/>
      <c r="N310" s="499"/>
      <c r="O310" s="499"/>
      <c r="P310" s="499"/>
      <c r="Q310" s="499"/>
      <c r="R310" s="499"/>
      <c r="S310" s="499"/>
      <c r="T310" s="499"/>
      <c r="U310" s="499"/>
      <c r="V310" s="341"/>
      <c r="W310" s="394"/>
    </row>
    <row r="311" spans="1:23" ht="15" customHeight="1" x14ac:dyDescent="0.2">
      <c r="A311" s="250"/>
      <c r="B311" s="197"/>
      <c r="C311" s="189"/>
      <c r="D311" s="189"/>
      <c r="E311" s="189"/>
      <c r="F311" s="198"/>
      <c r="G311" s="228" t="s">
        <v>127</v>
      </c>
      <c r="H311" s="211"/>
      <c r="I311" s="193"/>
      <c r="J311" s="502"/>
      <c r="K311" s="502"/>
      <c r="L311" s="502"/>
      <c r="M311" s="502"/>
      <c r="N311" s="502"/>
      <c r="O311" s="502"/>
      <c r="P311" s="502"/>
      <c r="Q311" s="502"/>
      <c r="R311" s="502"/>
      <c r="S311" s="502"/>
      <c r="T311" s="502"/>
      <c r="U311" s="502"/>
      <c r="V311" s="501"/>
      <c r="W311" s="394"/>
    </row>
    <row r="312" spans="1:23" ht="15" customHeight="1" x14ac:dyDescent="0.2">
      <c r="A312" s="250"/>
      <c r="B312" s="204" t="s">
        <v>129</v>
      </c>
      <c r="C312" s="189"/>
      <c r="D312" s="189"/>
      <c r="E312" s="189"/>
      <c r="F312" s="200"/>
      <c r="G312" s="346" t="s">
        <v>125</v>
      </c>
      <c r="I312" s="347" t="s">
        <v>28</v>
      </c>
      <c r="J312" s="463">
        <f t="shared" ref="J312:U312" si="182">IF(AND($D314=J$48,$E314=J$48),ROUND($D319,2)+ROUND($E319,2),IF($D314=J$48,$D319,IF($E314=J$48,$E319,0)))</f>
        <v>0</v>
      </c>
      <c r="K312" s="463">
        <f t="shared" si="182"/>
        <v>0</v>
      </c>
      <c r="L312" s="463">
        <f t="shared" si="182"/>
        <v>0</v>
      </c>
      <c r="M312" s="463">
        <f t="shared" si="182"/>
        <v>0</v>
      </c>
      <c r="N312" s="463">
        <f t="shared" si="182"/>
        <v>0</v>
      </c>
      <c r="O312" s="463">
        <f t="shared" si="182"/>
        <v>0</v>
      </c>
      <c r="P312" s="463">
        <f t="shared" si="182"/>
        <v>0</v>
      </c>
      <c r="Q312" s="463">
        <f t="shared" si="182"/>
        <v>0</v>
      </c>
      <c r="R312" s="463">
        <f t="shared" si="182"/>
        <v>0</v>
      </c>
      <c r="S312" s="463">
        <f t="shared" si="182"/>
        <v>0</v>
      </c>
      <c r="T312" s="463">
        <f t="shared" si="182"/>
        <v>0</v>
      </c>
      <c r="U312" s="463">
        <f t="shared" si="182"/>
        <v>0</v>
      </c>
      <c r="V312" s="464">
        <f>SUMPRODUCT(ROUND(J312:U312,2))</f>
        <v>0</v>
      </c>
      <c r="W312" s="394"/>
    </row>
    <row r="313" spans="1:23" ht="15" customHeight="1" x14ac:dyDescent="0.2">
      <c r="A313" s="250"/>
      <c r="B313" s="197"/>
      <c r="C313" s="339"/>
      <c r="D313" s="336">
        <v>1</v>
      </c>
      <c r="E313" s="336">
        <v>2</v>
      </c>
      <c r="F313" s="200"/>
      <c r="G313" s="328" t="s">
        <v>123</v>
      </c>
      <c r="H313" s="207"/>
      <c r="I313" s="191"/>
      <c r="J313" s="331">
        <f t="shared" ref="J313:U313" si="183">IF(OR($D316=0,$D317=0),0,IF(AND(J$48&gt;=$D316,J$48&lt;=$D317),"X",""))</f>
        <v>0</v>
      </c>
      <c r="K313" s="331">
        <f t="shared" si="183"/>
        <v>0</v>
      </c>
      <c r="L313" s="331">
        <f t="shared" si="183"/>
        <v>0</v>
      </c>
      <c r="M313" s="331">
        <f t="shared" si="183"/>
        <v>0</v>
      </c>
      <c r="N313" s="331">
        <f t="shared" si="183"/>
        <v>0</v>
      </c>
      <c r="O313" s="331">
        <f t="shared" si="183"/>
        <v>0</v>
      </c>
      <c r="P313" s="331">
        <f t="shared" si="183"/>
        <v>0</v>
      </c>
      <c r="Q313" s="331">
        <f t="shared" si="183"/>
        <v>0</v>
      </c>
      <c r="R313" s="331">
        <f t="shared" si="183"/>
        <v>0</v>
      </c>
      <c r="S313" s="331">
        <f t="shared" si="183"/>
        <v>0</v>
      </c>
      <c r="T313" s="331">
        <f t="shared" si="183"/>
        <v>0</v>
      </c>
      <c r="U313" s="331">
        <f t="shared" si="183"/>
        <v>0</v>
      </c>
      <c r="V313" s="342"/>
      <c r="W313" s="394"/>
    </row>
    <row r="314" spans="1:23" ht="15" customHeight="1" x14ac:dyDescent="0.2">
      <c r="A314" s="250"/>
      <c r="B314" s="197"/>
      <c r="C314" s="503" t="s">
        <v>215</v>
      </c>
      <c r="D314" s="335"/>
      <c r="E314" s="335"/>
      <c r="F314" s="200"/>
      <c r="G314" s="194" t="s">
        <v>86</v>
      </c>
      <c r="H314" s="329"/>
      <c r="I314" s="226" t="s">
        <v>28</v>
      </c>
      <c r="J314" s="459">
        <f>IF(OR($D316=0,$D317=0),0,IF($D314=J$48,MIN(ROUND($D319,2),ROUND(ROUND($D319,2)/$D318*SUMPRODUCT(($J313:$U313="X")*(ROUND($J311:$U311,4))),2)),0))</f>
        <v>0</v>
      </c>
      <c r="K314" s="459">
        <f t="shared" ref="K314:U314" si="184">IF(OR($D316=0,$D317=0),0,IF($D314=K$48,MIN(ROUND($D319,2),ROUND(ROUND($D319,2)/$D318*SUMPRODUCT(($J313:$U313="X")*(ROUND($J311:$U311,4))),2)),0))</f>
        <v>0</v>
      </c>
      <c r="L314" s="459">
        <f t="shared" si="184"/>
        <v>0</v>
      </c>
      <c r="M314" s="459">
        <f t="shared" si="184"/>
        <v>0</v>
      </c>
      <c r="N314" s="459">
        <f t="shared" si="184"/>
        <v>0</v>
      </c>
      <c r="O314" s="459">
        <f t="shared" si="184"/>
        <v>0</v>
      </c>
      <c r="P314" s="459">
        <f t="shared" si="184"/>
        <v>0</v>
      </c>
      <c r="Q314" s="459">
        <f t="shared" si="184"/>
        <v>0</v>
      </c>
      <c r="R314" s="459">
        <f t="shared" si="184"/>
        <v>0</v>
      </c>
      <c r="S314" s="459">
        <f t="shared" si="184"/>
        <v>0</v>
      </c>
      <c r="T314" s="459">
        <f t="shared" si="184"/>
        <v>0</v>
      </c>
      <c r="U314" s="459">
        <f t="shared" si="184"/>
        <v>0</v>
      </c>
      <c r="V314" s="461">
        <f>SUMPRODUCT(ROUND(J314:U314,2))</f>
        <v>0</v>
      </c>
      <c r="W314" s="394"/>
    </row>
    <row r="315" spans="1:23" ht="15" customHeight="1" x14ac:dyDescent="0.2">
      <c r="A315" s="250"/>
      <c r="B315" s="197"/>
      <c r="C315" s="503" t="s">
        <v>216</v>
      </c>
      <c r="D315" s="338"/>
      <c r="E315" s="344"/>
      <c r="F315" s="200"/>
      <c r="G315" s="192" t="s">
        <v>230</v>
      </c>
      <c r="H315" s="208"/>
      <c r="I315" s="226" t="s">
        <v>28</v>
      </c>
      <c r="J315" s="459">
        <f>IF(OR($D316=0,$D317=0),0,IF($D314=J$48,MIN(ROUND($D320,2),ROUND(ROUND($D320,2)/$D318*SUMPRODUCT(($J313:$U313="X")*(ROUND($J311:$U311,4))),2)),0))</f>
        <v>0</v>
      </c>
      <c r="K315" s="459">
        <f t="shared" ref="K315:U315" si="185">IF(OR($D316=0,$D317=0),0,IF($D314=K$48,MIN(ROUND($D320,2),ROUND(ROUND($D320,2)/$D318*SUMPRODUCT(($J313:$U313="X")*(ROUND($J311:$U311,4))),2)),0))</f>
        <v>0</v>
      </c>
      <c r="L315" s="459">
        <f t="shared" si="185"/>
        <v>0</v>
      </c>
      <c r="M315" s="459">
        <f t="shared" si="185"/>
        <v>0</v>
      </c>
      <c r="N315" s="459">
        <f t="shared" si="185"/>
        <v>0</v>
      </c>
      <c r="O315" s="459">
        <f t="shared" si="185"/>
        <v>0</v>
      </c>
      <c r="P315" s="459">
        <f t="shared" si="185"/>
        <v>0</v>
      </c>
      <c r="Q315" s="459">
        <f t="shared" si="185"/>
        <v>0</v>
      </c>
      <c r="R315" s="459">
        <f t="shared" si="185"/>
        <v>0</v>
      </c>
      <c r="S315" s="459">
        <f t="shared" si="185"/>
        <v>0</v>
      </c>
      <c r="T315" s="459">
        <f t="shared" si="185"/>
        <v>0</v>
      </c>
      <c r="U315" s="459">
        <f t="shared" si="185"/>
        <v>0</v>
      </c>
      <c r="V315" s="461">
        <f>SUMPRODUCT(ROUND(J315:U315,2))</f>
        <v>0</v>
      </c>
      <c r="W315" s="394"/>
    </row>
    <row r="316" spans="1:23" ht="15" customHeight="1" x14ac:dyDescent="0.2">
      <c r="A316" s="250"/>
      <c r="B316" s="197"/>
      <c r="C316" s="509" t="s">
        <v>30</v>
      </c>
      <c r="D316" s="327"/>
      <c r="E316" s="327"/>
      <c r="F316" s="200"/>
      <c r="G316" s="265" t="str">
        <f>$P$44</f>
        <v>Pauschale für Sozialabgaben inkl. Berufsgenossenschaft</v>
      </c>
      <c r="H316" s="329"/>
      <c r="I316" s="226" t="s">
        <v>28</v>
      </c>
      <c r="J316" s="459">
        <f>ROUND(J315*$U$44,2)</f>
        <v>0</v>
      </c>
      <c r="K316" s="459">
        <f t="shared" ref="K316:U316" si="186">ROUND(K315*$U$44,2)</f>
        <v>0</v>
      </c>
      <c r="L316" s="459">
        <f t="shared" si="186"/>
        <v>0</v>
      </c>
      <c r="M316" s="459">
        <f t="shared" si="186"/>
        <v>0</v>
      </c>
      <c r="N316" s="459">
        <f t="shared" si="186"/>
        <v>0</v>
      </c>
      <c r="O316" s="459">
        <f t="shared" si="186"/>
        <v>0</v>
      </c>
      <c r="P316" s="459">
        <f t="shared" si="186"/>
        <v>0</v>
      </c>
      <c r="Q316" s="459">
        <f t="shared" si="186"/>
        <v>0</v>
      </c>
      <c r="R316" s="459">
        <f t="shared" si="186"/>
        <v>0</v>
      </c>
      <c r="S316" s="459">
        <f t="shared" si="186"/>
        <v>0</v>
      </c>
      <c r="T316" s="459">
        <f t="shared" si="186"/>
        <v>0</v>
      </c>
      <c r="U316" s="459">
        <f t="shared" si="186"/>
        <v>0</v>
      </c>
      <c r="V316" s="461">
        <f>SUMPRODUCT(ROUND(J316:U316,2))</f>
        <v>0</v>
      </c>
      <c r="W316" s="394"/>
    </row>
    <row r="317" spans="1:23" ht="15" customHeight="1" x14ac:dyDescent="0.2">
      <c r="A317" s="250"/>
      <c r="B317" s="197"/>
      <c r="C317" s="509" t="s">
        <v>31</v>
      </c>
      <c r="D317" s="327"/>
      <c r="E317" s="327"/>
      <c r="F317" s="200"/>
      <c r="G317" s="328" t="s">
        <v>124</v>
      </c>
      <c r="H317" s="207"/>
      <c r="I317" s="191"/>
      <c r="J317" s="331">
        <f t="shared" ref="J317:U317" si="187">IF(OR($E316=0,$E317=0),0,IF(AND(J$48&gt;=$E316,J$48&lt;=$E317),"X",""))</f>
        <v>0</v>
      </c>
      <c r="K317" s="331">
        <f t="shared" si="187"/>
        <v>0</v>
      </c>
      <c r="L317" s="331">
        <f t="shared" si="187"/>
        <v>0</v>
      </c>
      <c r="M317" s="331">
        <f t="shared" si="187"/>
        <v>0</v>
      </c>
      <c r="N317" s="331">
        <f t="shared" si="187"/>
        <v>0</v>
      </c>
      <c r="O317" s="331">
        <f t="shared" si="187"/>
        <v>0</v>
      </c>
      <c r="P317" s="331">
        <f t="shared" si="187"/>
        <v>0</v>
      </c>
      <c r="Q317" s="331">
        <f t="shared" si="187"/>
        <v>0</v>
      </c>
      <c r="R317" s="331">
        <f t="shared" si="187"/>
        <v>0</v>
      </c>
      <c r="S317" s="331">
        <f t="shared" si="187"/>
        <v>0</v>
      </c>
      <c r="T317" s="331">
        <f t="shared" si="187"/>
        <v>0</v>
      </c>
      <c r="U317" s="331">
        <f t="shared" si="187"/>
        <v>0</v>
      </c>
      <c r="V317" s="205"/>
      <c r="W317" s="394"/>
    </row>
    <row r="318" spans="1:23" ht="15" customHeight="1" x14ac:dyDescent="0.2">
      <c r="A318" s="250"/>
      <c r="B318" s="197"/>
      <c r="C318" s="509" t="s">
        <v>126</v>
      </c>
      <c r="D318" s="343" t="str">
        <f>IF(OR(D316=0,D317=0),"",DATEDIF(D316,D317,"m")+1)</f>
        <v/>
      </c>
      <c r="E318" s="343" t="str">
        <f>IF(OR(E316=0,E317=0),"",DATEDIF(E316,E317,"m")+1)</f>
        <v/>
      </c>
      <c r="F318" s="200"/>
      <c r="G318" s="194" t="s">
        <v>86</v>
      </c>
      <c r="H318" s="329"/>
      <c r="I318" s="226" t="s">
        <v>28</v>
      </c>
      <c r="J318" s="459">
        <f>IF(OR($E316=0,$E317=0),0,IF($E314=J$48,MIN(ROUND($E319,2),ROUND(ROUND($E319,2)/$E318*SUMPRODUCT(($J317:$U317="X")*(ROUND($J311:$U311,4))),2)),0))</f>
        <v>0</v>
      </c>
      <c r="K318" s="459">
        <f t="shared" ref="K318:U318" si="188">IF(OR($E316=0,$E317=0),0,IF($E314=K$48,MIN(ROUND($E319,2),ROUND(ROUND($E319,2)/$E318*SUMPRODUCT(($J317:$U317="X")*(ROUND($J311:$U311,4))),2)),0))</f>
        <v>0</v>
      </c>
      <c r="L318" s="459">
        <f t="shared" si="188"/>
        <v>0</v>
      </c>
      <c r="M318" s="459">
        <f t="shared" si="188"/>
        <v>0</v>
      </c>
      <c r="N318" s="459">
        <f t="shared" si="188"/>
        <v>0</v>
      </c>
      <c r="O318" s="459">
        <f t="shared" si="188"/>
        <v>0</v>
      </c>
      <c r="P318" s="459">
        <f t="shared" si="188"/>
        <v>0</v>
      </c>
      <c r="Q318" s="459">
        <f t="shared" si="188"/>
        <v>0</v>
      </c>
      <c r="R318" s="459">
        <f t="shared" si="188"/>
        <v>0</v>
      </c>
      <c r="S318" s="459">
        <f t="shared" si="188"/>
        <v>0</v>
      </c>
      <c r="T318" s="459">
        <f t="shared" si="188"/>
        <v>0</v>
      </c>
      <c r="U318" s="459">
        <f t="shared" si="188"/>
        <v>0</v>
      </c>
      <c r="V318" s="461">
        <f>SUMPRODUCT(ROUND(J318:U318,2))</f>
        <v>0</v>
      </c>
      <c r="W318" s="394"/>
    </row>
    <row r="319" spans="1:23" ht="15" customHeight="1" x14ac:dyDescent="0.2">
      <c r="A319" s="250"/>
      <c r="B319" s="197"/>
      <c r="C319" s="503" t="s">
        <v>218</v>
      </c>
      <c r="D319" s="249"/>
      <c r="E319" s="249"/>
      <c r="F319" s="200"/>
      <c r="G319" s="192" t="s">
        <v>230</v>
      </c>
      <c r="H319" s="208"/>
      <c r="I319" s="226" t="s">
        <v>28</v>
      </c>
      <c r="J319" s="459">
        <f>IF(OR($E316=0,$E317=0),0,IF($E314=J$48,MIN(ROUND($E320,2),ROUND(ROUND($E320,2)/$E318*SUMPRODUCT(($J317:$U317="X")*(ROUND($J311:$U311,4))),2)),0))</f>
        <v>0</v>
      </c>
      <c r="K319" s="459">
        <f t="shared" ref="K319:U319" si="189">IF(OR($E316=0,$E317=0),0,IF($E314=K$48,MIN(ROUND($E320,2),ROUND(ROUND($E320,2)/$E318*SUMPRODUCT(($J317:$U317="X")*(ROUND($J311:$U311,4))),2)),0))</f>
        <v>0</v>
      </c>
      <c r="L319" s="459">
        <f t="shared" si="189"/>
        <v>0</v>
      </c>
      <c r="M319" s="459">
        <f t="shared" si="189"/>
        <v>0</v>
      </c>
      <c r="N319" s="459">
        <f t="shared" si="189"/>
        <v>0</v>
      </c>
      <c r="O319" s="459">
        <f t="shared" si="189"/>
        <v>0</v>
      </c>
      <c r="P319" s="459">
        <f t="shared" si="189"/>
        <v>0</v>
      </c>
      <c r="Q319" s="459">
        <f t="shared" si="189"/>
        <v>0</v>
      </c>
      <c r="R319" s="459">
        <f t="shared" si="189"/>
        <v>0</v>
      </c>
      <c r="S319" s="459">
        <f t="shared" si="189"/>
        <v>0</v>
      </c>
      <c r="T319" s="459">
        <f t="shared" si="189"/>
        <v>0</v>
      </c>
      <c r="U319" s="459">
        <f t="shared" si="189"/>
        <v>0</v>
      </c>
      <c r="V319" s="461">
        <f>SUMPRODUCT(ROUND(J319:U319,2))</f>
        <v>0</v>
      </c>
      <c r="W319" s="394"/>
    </row>
    <row r="320" spans="1:23" ht="15" customHeight="1" x14ac:dyDescent="0.2">
      <c r="A320" s="250"/>
      <c r="B320" s="197"/>
      <c r="C320" s="503" t="s">
        <v>231</v>
      </c>
      <c r="D320" s="249"/>
      <c r="E320" s="249"/>
      <c r="F320" s="200"/>
      <c r="G320" s="504" t="str">
        <f>$P$44</f>
        <v>Pauschale für Sozialabgaben inkl. Berufsgenossenschaft</v>
      </c>
      <c r="H320" s="505"/>
      <c r="I320" s="506" t="s">
        <v>28</v>
      </c>
      <c r="J320" s="507">
        <f t="shared" ref="J320:U320" si="190">ROUND(J319*$U$44,2)</f>
        <v>0</v>
      </c>
      <c r="K320" s="507">
        <f t="shared" si="190"/>
        <v>0</v>
      </c>
      <c r="L320" s="507">
        <f t="shared" si="190"/>
        <v>0</v>
      </c>
      <c r="M320" s="507">
        <f t="shared" si="190"/>
        <v>0</v>
      </c>
      <c r="N320" s="507">
        <f t="shared" si="190"/>
        <v>0</v>
      </c>
      <c r="O320" s="507">
        <f t="shared" si="190"/>
        <v>0</v>
      </c>
      <c r="P320" s="507">
        <f t="shared" si="190"/>
        <v>0</v>
      </c>
      <c r="Q320" s="507">
        <f t="shared" si="190"/>
        <v>0</v>
      </c>
      <c r="R320" s="507">
        <f t="shared" si="190"/>
        <v>0</v>
      </c>
      <c r="S320" s="507">
        <f t="shared" si="190"/>
        <v>0</v>
      </c>
      <c r="T320" s="507">
        <f t="shared" si="190"/>
        <v>0</v>
      </c>
      <c r="U320" s="507">
        <f t="shared" si="190"/>
        <v>0</v>
      </c>
      <c r="V320" s="508">
        <f>SUMPRODUCT(ROUND(J320:U320,2))</f>
        <v>0</v>
      </c>
      <c r="W320" s="394"/>
    </row>
    <row r="321" spans="1:23" ht="15" customHeight="1" thickBot="1" x14ac:dyDescent="0.25">
      <c r="A321" s="250"/>
      <c r="B321" s="231"/>
      <c r="C321" s="232"/>
      <c r="D321" s="232"/>
      <c r="E321" s="232"/>
      <c r="F321" s="334"/>
      <c r="G321" s="245"/>
      <c r="H321" s="337"/>
      <c r="I321" s="253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7"/>
      <c r="W321" s="394">
        <f>IF(COUNTIF(V309:V320,"&gt;0")&gt;0,1,0)</f>
        <v>0</v>
      </c>
    </row>
    <row r="322" spans="1:23" ht="15" customHeight="1" thickTop="1" x14ac:dyDescent="0.2">
      <c r="A322" s="250"/>
      <c r="B322" s="330"/>
      <c r="C322" s="332"/>
      <c r="D322" s="332"/>
      <c r="E322" s="332"/>
      <c r="F322" s="333"/>
      <c r="G322" s="215" t="s">
        <v>99</v>
      </c>
      <c r="H322" s="216"/>
      <c r="I322" s="217"/>
      <c r="J322" s="420"/>
      <c r="K322" s="420"/>
      <c r="L322" s="420"/>
      <c r="M322" s="420"/>
      <c r="N322" s="420"/>
      <c r="O322" s="420"/>
      <c r="P322" s="420"/>
      <c r="Q322" s="420"/>
      <c r="R322" s="420"/>
      <c r="S322" s="420"/>
      <c r="T322" s="420"/>
      <c r="U322" s="420"/>
      <c r="V322" s="340"/>
      <c r="W322" s="394"/>
    </row>
    <row r="323" spans="1:23" ht="15" customHeight="1" x14ac:dyDescent="0.2">
      <c r="A323" s="250"/>
      <c r="B323" s="204" t="s">
        <v>5</v>
      </c>
      <c r="C323" s="189"/>
      <c r="D323" s="701"/>
      <c r="E323" s="702"/>
      <c r="F323" s="199"/>
      <c r="G323" s="190" t="s">
        <v>59</v>
      </c>
      <c r="H323" s="206"/>
      <c r="I323" s="191"/>
      <c r="J323" s="499"/>
      <c r="K323" s="499"/>
      <c r="L323" s="499"/>
      <c r="M323" s="499"/>
      <c r="N323" s="499"/>
      <c r="O323" s="499"/>
      <c r="P323" s="499"/>
      <c r="Q323" s="499"/>
      <c r="R323" s="499"/>
      <c r="S323" s="499"/>
      <c r="T323" s="499"/>
      <c r="U323" s="499"/>
      <c r="V323" s="341"/>
      <c r="W323" s="394"/>
    </row>
    <row r="324" spans="1:23" ht="15" customHeight="1" x14ac:dyDescent="0.2">
      <c r="A324" s="250"/>
      <c r="B324" s="197"/>
      <c r="C324" s="189"/>
      <c r="D324" s="189"/>
      <c r="E324" s="189"/>
      <c r="F324" s="198"/>
      <c r="G324" s="228" t="s">
        <v>127</v>
      </c>
      <c r="H324" s="211"/>
      <c r="I324" s="193"/>
      <c r="J324" s="502"/>
      <c r="K324" s="502"/>
      <c r="L324" s="502"/>
      <c r="M324" s="502"/>
      <c r="N324" s="502"/>
      <c r="O324" s="502"/>
      <c r="P324" s="502"/>
      <c r="Q324" s="502"/>
      <c r="R324" s="502"/>
      <c r="S324" s="502"/>
      <c r="T324" s="502"/>
      <c r="U324" s="502"/>
      <c r="V324" s="501"/>
      <c r="W324" s="394"/>
    </row>
    <row r="325" spans="1:23" ht="15" customHeight="1" x14ac:dyDescent="0.2">
      <c r="A325" s="250"/>
      <c r="B325" s="204" t="s">
        <v>129</v>
      </c>
      <c r="C325" s="189"/>
      <c r="D325" s="189"/>
      <c r="E325" s="189"/>
      <c r="F325" s="200"/>
      <c r="G325" s="346" t="s">
        <v>125</v>
      </c>
      <c r="I325" s="347" t="s">
        <v>28</v>
      </c>
      <c r="J325" s="463">
        <f t="shared" ref="J325:U325" si="191">IF(AND($D327=J$48,$E327=J$48),ROUND($D332,2)+ROUND($E332,2),IF($D327=J$48,$D332,IF($E327=J$48,$E332,0)))</f>
        <v>0</v>
      </c>
      <c r="K325" s="463">
        <f t="shared" si="191"/>
        <v>0</v>
      </c>
      <c r="L325" s="463">
        <f t="shared" si="191"/>
        <v>0</v>
      </c>
      <c r="M325" s="463">
        <f t="shared" si="191"/>
        <v>0</v>
      </c>
      <c r="N325" s="463">
        <f t="shared" si="191"/>
        <v>0</v>
      </c>
      <c r="O325" s="463">
        <f t="shared" si="191"/>
        <v>0</v>
      </c>
      <c r="P325" s="463">
        <f t="shared" si="191"/>
        <v>0</v>
      </c>
      <c r="Q325" s="463">
        <f t="shared" si="191"/>
        <v>0</v>
      </c>
      <c r="R325" s="463">
        <f t="shared" si="191"/>
        <v>0</v>
      </c>
      <c r="S325" s="463">
        <f t="shared" si="191"/>
        <v>0</v>
      </c>
      <c r="T325" s="463">
        <f t="shared" si="191"/>
        <v>0</v>
      </c>
      <c r="U325" s="463">
        <f t="shared" si="191"/>
        <v>0</v>
      </c>
      <c r="V325" s="464">
        <f>SUMPRODUCT(ROUND(J325:U325,2))</f>
        <v>0</v>
      </c>
      <c r="W325" s="394"/>
    </row>
    <row r="326" spans="1:23" ht="15" customHeight="1" x14ac:dyDescent="0.2">
      <c r="A326" s="250"/>
      <c r="B326" s="197"/>
      <c r="C326" s="339"/>
      <c r="D326" s="336">
        <v>1</v>
      </c>
      <c r="E326" s="336">
        <v>2</v>
      </c>
      <c r="F326" s="200"/>
      <c r="G326" s="328" t="s">
        <v>123</v>
      </c>
      <c r="H326" s="207"/>
      <c r="I326" s="191"/>
      <c r="J326" s="331">
        <f t="shared" ref="J326:U326" si="192">IF(OR($D329=0,$D330=0),0,IF(AND(J$48&gt;=$D329,J$48&lt;=$D330),"X",""))</f>
        <v>0</v>
      </c>
      <c r="K326" s="331">
        <f t="shared" si="192"/>
        <v>0</v>
      </c>
      <c r="L326" s="331">
        <f t="shared" si="192"/>
        <v>0</v>
      </c>
      <c r="M326" s="331">
        <f t="shared" si="192"/>
        <v>0</v>
      </c>
      <c r="N326" s="331">
        <f t="shared" si="192"/>
        <v>0</v>
      </c>
      <c r="O326" s="331">
        <f t="shared" si="192"/>
        <v>0</v>
      </c>
      <c r="P326" s="331">
        <f t="shared" si="192"/>
        <v>0</v>
      </c>
      <c r="Q326" s="331">
        <f t="shared" si="192"/>
        <v>0</v>
      </c>
      <c r="R326" s="331">
        <f t="shared" si="192"/>
        <v>0</v>
      </c>
      <c r="S326" s="331">
        <f t="shared" si="192"/>
        <v>0</v>
      </c>
      <c r="T326" s="331">
        <f t="shared" si="192"/>
        <v>0</v>
      </c>
      <c r="U326" s="331">
        <f t="shared" si="192"/>
        <v>0</v>
      </c>
      <c r="V326" s="342"/>
      <c r="W326" s="394"/>
    </row>
    <row r="327" spans="1:23" ht="15" customHeight="1" x14ac:dyDescent="0.2">
      <c r="A327" s="250"/>
      <c r="B327" s="197"/>
      <c r="C327" s="503" t="s">
        <v>215</v>
      </c>
      <c r="D327" s="335"/>
      <c r="E327" s="335"/>
      <c r="F327" s="200"/>
      <c r="G327" s="194" t="s">
        <v>86</v>
      </c>
      <c r="H327" s="329"/>
      <c r="I327" s="226" t="s">
        <v>28</v>
      </c>
      <c r="J327" s="459">
        <f>IF(OR($D329=0,$D330=0),0,IF($D327=J$48,MIN(ROUND($D332,2),ROUND(ROUND($D332,2)/$D331*SUMPRODUCT(($J326:$U326="X")*(ROUND($J324:$U324,4))),2)),0))</f>
        <v>0</v>
      </c>
      <c r="K327" s="459">
        <f t="shared" ref="K327:U327" si="193">IF(OR($D329=0,$D330=0),0,IF($D327=K$48,MIN(ROUND($D332,2),ROUND(ROUND($D332,2)/$D331*SUMPRODUCT(($J326:$U326="X")*(ROUND($J324:$U324,4))),2)),0))</f>
        <v>0</v>
      </c>
      <c r="L327" s="459">
        <f t="shared" si="193"/>
        <v>0</v>
      </c>
      <c r="M327" s="459">
        <f t="shared" si="193"/>
        <v>0</v>
      </c>
      <c r="N327" s="459">
        <f t="shared" si="193"/>
        <v>0</v>
      </c>
      <c r="O327" s="459">
        <f t="shared" si="193"/>
        <v>0</v>
      </c>
      <c r="P327" s="459">
        <f t="shared" si="193"/>
        <v>0</v>
      </c>
      <c r="Q327" s="459">
        <f t="shared" si="193"/>
        <v>0</v>
      </c>
      <c r="R327" s="459">
        <f t="shared" si="193"/>
        <v>0</v>
      </c>
      <c r="S327" s="459">
        <f t="shared" si="193"/>
        <v>0</v>
      </c>
      <c r="T327" s="459">
        <f t="shared" si="193"/>
        <v>0</v>
      </c>
      <c r="U327" s="459">
        <f t="shared" si="193"/>
        <v>0</v>
      </c>
      <c r="V327" s="461">
        <f>SUMPRODUCT(ROUND(J327:U327,2))</f>
        <v>0</v>
      </c>
      <c r="W327" s="394"/>
    </row>
    <row r="328" spans="1:23" ht="15" customHeight="1" x14ac:dyDescent="0.2">
      <c r="A328" s="250"/>
      <c r="B328" s="197"/>
      <c r="C328" s="503" t="s">
        <v>216</v>
      </c>
      <c r="D328" s="338"/>
      <c r="E328" s="344"/>
      <c r="F328" s="200"/>
      <c r="G328" s="192" t="s">
        <v>230</v>
      </c>
      <c r="H328" s="208"/>
      <c r="I328" s="226" t="s">
        <v>28</v>
      </c>
      <c r="J328" s="459">
        <f>IF(OR($D329=0,$D330=0),0,IF($D327=J$48,MIN(ROUND($D333,2),ROUND(ROUND($D333,2)/$D331*SUMPRODUCT(($J326:$U326="X")*(ROUND($J324:$U324,4))),2)),0))</f>
        <v>0</v>
      </c>
      <c r="K328" s="459">
        <f t="shared" ref="K328:U328" si="194">IF(OR($D329=0,$D330=0),0,IF($D327=K$48,MIN(ROUND($D333,2),ROUND(ROUND($D333,2)/$D331*SUMPRODUCT(($J326:$U326="X")*(ROUND($J324:$U324,4))),2)),0))</f>
        <v>0</v>
      </c>
      <c r="L328" s="459">
        <f t="shared" si="194"/>
        <v>0</v>
      </c>
      <c r="M328" s="459">
        <f t="shared" si="194"/>
        <v>0</v>
      </c>
      <c r="N328" s="459">
        <f t="shared" si="194"/>
        <v>0</v>
      </c>
      <c r="O328" s="459">
        <f t="shared" si="194"/>
        <v>0</v>
      </c>
      <c r="P328" s="459">
        <f t="shared" si="194"/>
        <v>0</v>
      </c>
      <c r="Q328" s="459">
        <f t="shared" si="194"/>
        <v>0</v>
      </c>
      <c r="R328" s="459">
        <f t="shared" si="194"/>
        <v>0</v>
      </c>
      <c r="S328" s="459">
        <f t="shared" si="194"/>
        <v>0</v>
      </c>
      <c r="T328" s="459">
        <f t="shared" si="194"/>
        <v>0</v>
      </c>
      <c r="U328" s="459">
        <f t="shared" si="194"/>
        <v>0</v>
      </c>
      <c r="V328" s="461">
        <f>SUMPRODUCT(ROUND(J328:U328,2))</f>
        <v>0</v>
      </c>
      <c r="W328" s="394"/>
    </row>
    <row r="329" spans="1:23" ht="15" customHeight="1" x14ac:dyDescent="0.2">
      <c r="A329" s="250"/>
      <c r="B329" s="197"/>
      <c r="C329" s="509" t="s">
        <v>30</v>
      </c>
      <c r="D329" s="327"/>
      <c r="E329" s="327"/>
      <c r="F329" s="200"/>
      <c r="G329" s="265" t="str">
        <f>$P$44</f>
        <v>Pauschale für Sozialabgaben inkl. Berufsgenossenschaft</v>
      </c>
      <c r="H329" s="329"/>
      <c r="I329" s="226" t="s">
        <v>28</v>
      </c>
      <c r="J329" s="459">
        <f>ROUND(J328*$U$44,2)</f>
        <v>0</v>
      </c>
      <c r="K329" s="459">
        <f t="shared" ref="K329:U329" si="195">ROUND(K328*$U$44,2)</f>
        <v>0</v>
      </c>
      <c r="L329" s="459">
        <f t="shared" si="195"/>
        <v>0</v>
      </c>
      <c r="M329" s="459">
        <f t="shared" si="195"/>
        <v>0</v>
      </c>
      <c r="N329" s="459">
        <f t="shared" si="195"/>
        <v>0</v>
      </c>
      <c r="O329" s="459">
        <f t="shared" si="195"/>
        <v>0</v>
      </c>
      <c r="P329" s="459">
        <f t="shared" si="195"/>
        <v>0</v>
      </c>
      <c r="Q329" s="459">
        <f t="shared" si="195"/>
        <v>0</v>
      </c>
      <c r="R329" s="459">
        <f t="shared" si="195"/>
        <v>0</v>
      </c>
      <c r="S329" s="459">
        <f t="shared" si="195"/>
        <v>0</v>
      </c>
      <c r="T329" s="459">
        <f t="shared" si="195"/>
        <v>0</v>
      </c>
      <c r="U329" s="459">
        <f t="shared" si="195"/>
        <v>0</v>
      </c>
      <c r="V329" s="461">
        <f>SUMPRODUCT(ROUND(J329:U329,2))</f>
        <v>0</v>
      </c>
      <c r="W329" s="394"/>
    </row>
    <row r="330" spans="1:23" ht="15" customHeight="1" x14ac:dyDescent="0.2">
      <c r="A330" s="250"/>
      <c r="B330" s="197"/>
      <c r="C330" s="509" t="s">
        <v>31</v>
      </c>
      <c r="D330" s="327"/>
      <c r="E330" s="327"/>
      <c r="F330" s="200"/>
      <c r="G330" s="328" t="s">
        <v>124</v>
      </c>
      <c r="H330" s="207"/>
      <c r="I330" s="191"/>
      <c r="J330" s="331">
        <f t="shared" ref="J330:U330" si="196">IF(OR($E329=0,$E330=0),0,IF(AND(J$48&gt;=$E329,J$48&lt;=$E330),"X",""))</f>
        <v>0</v>
      </c>
      <c r="K330" s="331">
        <f t="shared" si="196"/>
        <v>0</v>
      </c>
      <c r="L330" s="331">
        <f t="shared" si="196"/>
        <v>0</v>
      </c>
      <c r="M330" s="331">
        <f t="shared" si="196"/>
        <v>0</v>
      </c>
      <c r="N330" s="331">
        <f t="shared" si="196"/>
        <v>0</v>
      </c>
      <c r="O330" s="331">
        <f t="shared" si="196"/>
        <v>0</v>
      </c>
      <c r="P330" s="331">
        <f t="shared" si="196"/>
        <v>0</v>
      </c>
      <c r="Q330" s="331">
        <f t="shared" si="196"/>
        <v>0</v>
      </c>
      <c r="R330" s="331">
        <f t="shared" si="196"/>
        <v>0</v>
      </c>
      <c r="S330" s="331">
        <f t="shared" si="196"/>
        <v>0</v>
      </c>
      <c r="T330" s="331">
        <f t="shared" si="196"/>
        <v>0</v>
      </c>
      <c r="U330" s="331">
        <f t="shared" si="196"/>
        <v>0</v>
      </c>
      <c r="V330" s="205"/>
      <c r="W330" s="394"/>
    </row>
    <row r="331" spans="1:23" ht="15" customHeight="1" x14ac:dyDescent="0.2">
      <c r="A331" s="250"/>
      <c r="B331" s="197"/>
      <c r="C331" s="509" t="s">
        <v>126</v>
      </c>
      <c r="D331" s="343" t="str">
        <f>IF(OR(D329=0,D330=0),"",DATEDIF(D329,D330,"m")+1)</f>
        <v/>
      </c>
      <c r="E331" s="343" t="str">
        <f>IF(OR(E329=0,E330=0),"",DATEDIF(E329,E330,"m")+1)</f>
        <v/>
      </c>
      <c r="F331" s="200"/>
      <c r="G331" s="194" t="s">
        <v>86</v>
      </c>
      <c r="H331" s="329"/>
      <c r="I331" s="226" t="s">
        <v>28</v>
      </c>
      <c r="J331" s="459">
        <f>IF(OR($E329=0,$E330=0),0,IF($E327=J$48,MIN(ROUND($E332,2),ROUND(ROUND($E332,2)/$E331*SUMPRODUCT(($J330:$U330="X")*(ROUND($J324:$U324,4))),2)),0))</f>
        <v>0</v>
      </c>
      <c r="K331" s="459">
        <f t="shared" ref="K331:U331" si="197">IF(OR($E329=0,$E330=0),0,IF($E327=K$48,MIN(ROUND($E332,2),ROUND(ROUND($E332,2)/$E331*SUMPRODUCT(($J330:$U330="X")*(ROUND($J324:$U324,4))),2)),0))</f>
        <v>0</v>
      </c>
      <c r="L331" s="459">
        <f t="shared" si="197"/>
        <v>0</v>
      </c>
      <c r="M331" s="459">
        <f t="shared" si="197"/>
        <v>0</v>
      </c>
      <c r="N331" s="459">
        <f t="shared" si="197"/>
        <v>0</v>
      </c>
      <c r="O331" s="459">
        <f t="shared" si="197"/>
        <v>0</v>
      </c>
      <c r="P331" s="459">
        <f t="shared" si="197"/>
        <v>0</v>
      </c>
      <c r="Q331" s="459">
        <f t="shared" si="197"/>
        <v>0</v>
      </c>
      <c r="R331" s="459">
        <f t="shared" si="197"/>
        <v>0</v>
      </c>
      <c r="S331" s="459">
        <f t="shared" si="197"/>
        <v>0</v>
      </c>
      <c r="T331" s="459">
        <f t="shared" si="197"/>
        <v>0</v>
      </c>
      <c r="U331" s="459">
        <f t="shared" si="197"/>
        <v>0</v>
      </c>
      <c r="V331" s="461">
        <f>SUMPRODUCT(ROUND(J331:U331,2))</f>
        <v>0</v>
      </c>
      <c r="W331" s="394"/>
    </row>
    <row r="332" spans="1:23" ht="15" customHeight="1" x14ac:dyDescent="0.2">
      <c r="A332" s="250"/>
      <c r="B332" s="197"/>
      <c r="C332" s="503" t="s">
        <v>218</v>
      </c>
      <c r="D332" s="249"/>
      <c r="E332" s="249"/>
      <c r="F332" s="200"/>
      <c r="G332" s="192" t="s">
        <v>230</v>
      </c>
      <c r="H332" s="208"/>
      <c r="I332" s="226" t="s">
        <v>28</v>
      </c>
      <c r="J332" s="459">
        <f>IF(OR($E329=0,$E330=0),0,IF($E327=J$48,MIN(ROUND($E333,2),ROUND(ROUND($E333,2)/$E331*SUMPRODUCT(($J330:$U330="X")*(ROUND($J324:$U324,4))),2)),0))</f>
        <v>0</v>
      </c>
      <c r="K332" s="459">
        <f t="shared" ref="K332:U332" si="198">IF(OR($E329=0,$E330=0),0,IF($E327=K$48,MIN(ROUND($E333,2),ROUND(ROUND($E333,2)/$E331*SUMPRODUCT(($J330:$U330="X")*(ROUND($J324:$U324,4))),2)),0))</f>
        <v>0</v>
      </c>
      <c r="L332" s="459">
        <f t="shared" si="198"/>
        <v>0</v>
      </c>
      <c r="M332" s="459">
        <f t="shared" si="198"/>
        <v>0</v>
      </c>
      <c r="N332" s="459">
        <f t="shared" si="198"/>
        <v>0</v>
      </c>
      <c r="O332" s="459">
        <f t="shared" si="198"/>
        <v>0</v>
      </c>
      <c r="P332" s="459">
        <f t="shared" si="198"/>
        <v>0</v>
      </c>
      <c r="Q332" s="459">
        <f t="shared" si="198"/>
        <v>0</v>
      </c>
      <c r="R332" s="459">
        <f t="shared" si="198"/>
        <v>0</v>
      </c>
      <c r="S332" s="459">
        <f t="shared" si="198"/>
        <v>0</v>
      </c>
      <c r="T332" s="459">
        <f t="shared" si="198"/>
        <v>0</v>
      </c>
      <c r="U332" s="459">
        <f t="shared" si="198"/>
        <v>0</v>
      </c>
      <c r="V332" s="461">
        <f>SUMPRODUCT(ROUND(J332:U332,2))</f>
        <v>0</v>
      </c>
      <c r="W332" s="394"/>
    </row>
    <row r="333" spans="1:23" ht="15" customHeight="1" x14ac:dyDescent="0.2">
      <c r="A333" s="250"/>
      <c r="B333" s="197"/>
      <c r="C333" s="503" t="s">
        <v>231</v>
      </c>
      <c r="D333" s="249"/>
      <c r="E333" s="249"/>
      <c r="F333" s="200"/>
      <c r="G333" s="504" t="str">
        <f>$P$44</f>
        <v>Pauschale für Sozialabgaben inkl. Berufsgenossenschaft</v>
      </c>
      <c r="H333" s="505"/>
      <c r="I333" s="506" t="s">
        <v>28</v>
      </c>
      <c r="J333" s="507">
        <f t="shared" ref="J333:U333" si="199">ROUND(J332*$U$44,2)</f>
        <v>0</v>
      </c>
      <c r="K333" s="507">
        <f t="shared" si="199"/>
        <v>0</v>
      </c>
      <c r="L333" s="507">
        <f t="shared" si="199"/>
        <v>0</v>
      </c>
      <c r="M333" s="507">
        <f t="shared" si="199"/>
        <v>0</v>
      </c>
      <c r="N333" s="507">
        <f t="shared" si="199"/>
        <v>0</v>
      </c>
      <c r="O333" s="507">
        <f t="shared" si="199"/>
        <v>0</v>
      </c>
      <c r="P333" s="507">
        <f t="shared" si="199"/>
        <v>0</v>
      </c>
      <c r="Q333" s="507">
        <f t="shared" si="199"/>
        <v>0</v>
      </c>
      <c r="R333" s="507">
        <f t="shared" si="199"/>
        <v>0</v>
      </c>
      <c r="S333" s="507">
        <f t="shared" si="199"/>
        <v>0</v>
      </c>
      <c r="T333" s="507">
        <f t="shared" si="199"/>
        <v>0</v>
      </c>
      <c r="U333" s="507">
        <f t="shared" si="199"/>
        <v>0</v>
      </c>
      <c r="V333" s="508">
        <f>SUMPRODUCT(ROUND(J333:U333,2))</f>
        <v>0</v>
      </c>
      <c r="W333" s="394"/>
    </row>
    <row r="334" spans="1:23" ht="15" customHeight="1" thickBot="1" x14ac:dyDescent="0.25">
      <c r="A334" s="250"/>
      <c r="B334" s="231"/>
      <c r="C334" s="232"/>
      <c r="D334" s="232"/>
      <c r="E334" s="232"/>
      <c r="F334" s="334"/>
      <c r="G334" s="245"/>
      <c r="H334" s="337"/>
      <c r="I334" s="253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46"/>
      <c r="V334" s="247"/>
      <c r="W334" s="394">
        <f>IF(COUNTIF(V322:V333,"&gt;0")&gt;0,1,0)</f>
        <v>0</v>
      </c>
    </row>
    <row r="335" spans="1:23" ht="15" customHeight="1" thickTop="1" x14ac:dyDescent="0.2">
      <c r="A335" s="250"/>
      <c r="B335" s="330"/>
      <c r="C335" s="332"/>
      <c r="D335" s="332"/>
      <c r="E335" s="332"/>
      <c r="F335" s="333"/>
      <c r="G335" s="215" t="s">
        <v>99</v>
      </c>
      <c r="H335" s="216"/>
      <c r="I335" s="217"/>
      <c r="J335" s="420"/>
      <c r="K335" s="420"/>
      <c r="L335" s="420"/>
      <c r="M335" s="420"/>
      <c r="N335" s="420"/>
      <c r="O335" s="420"/>
      <c r="P335" s="420"/>
      <c r="Q335" s="420"/>
      <c r="R335" s="420"/>
      <c r="S335" s="420"/>
      <c r="T335" s="420"/>
      <c r="U335" s="420"/>
      <c r="V335" s="340"/>
      <c r="W335" s="394"/>
    </row>
    <row r="336" spans="1:23" ht="15" customHeight="1" x14ac:dyDescent="0.2">
      <c r="A336" s="250"/>
      <c r="B336" s="204" t="s">
        <v>5</v>
      </c>
      <c r="C336" s="189"/>
      <c r="D336" s="701"/>
      <c r="E336" s="702"/>
      <c r="F336" s="199"/>
      <c r="G336" s="190" t="s">
        <v>59</v>
      </c>
      <c r="H336" s="206"/>
      <c r="I336" s="191"/>
      <c r="J336" s="499"/>
      <c r="K336" s="499"/>
      <c r="L336" s="499"/>
      <c r="M336" s="499"/>
      <c r="N336" s="499"/>
      <c r="O336" s="499"/>
      <c r="P336" s="499"/>
      <c r="Q336" s="499"/>
      <c r="R336" s="499"/>
      <c r="S336" s="499"/>
      <c r="T336" s="499"/>
      <c r="U336" s="499"/>
      <c r="V336" s="341"/>
      <c r="W336" s="394"/>
    </row>
    <row r="337" spans="1:23" ht="15" customHeight="1" x14ac:dyDescent="0.2">
      <c r="A337" s="250"/>
      <c r="B337" s="197"/>
      <c r="C337" s="189"/>
      <c r="D337" s="189"/>
      <c r="E337" s="189"/>
      <c r="F337" s="198"/>
      <c r="G337" s="228" t="s">
        <v>127</v>
      </c>
      <c r="H337" s="211"/>
      <c r="I337" s="193"/>
      <c r="J337" s="502"/>
      <c r="K337" s="502"/>
      <c r="L337" s="502"/>
      <c r="M337" s="502"/>
      <c r="N337" s="502"/>
      <c r="O337" s="502"/>
      <c r="P337" s="502"/>
      <c r="Q337" s="502"/>
      <c r="R337" s="502"/>
      <c r="S337" s="502"/>
      <c r="T337" s="502"/>
      <c r="U337" s="502"/>
      <c r="V337" s="501"/>
      <c r="W337" s="394"/>
    </row>
    <row r="338" spans="1:23" ht="15" customHeight="1" x14ac:dyDescent="0.2">
      <c r="A338" s="250"/>
      <c r="B338" s="204" t="s">
        <v>129</v>
      </c>
      <c r="C338" s="189"/>
      <c r="D338" s="189"/>
      <c r="E338" s="189"/>
      <c r="F338" s="200"/>
      <c r="G338" s="346" t="s">
        <v>125</v>
      </c>
      <c r="I338" s="347" t="s">
        <v>28</v>
      </c>
      <c r="J338" s="463">
        <f t="shared" ref="J338:U338" si="200">IF(AND($D340=J$48,$E340=J$48),ROUND($D345,2)+ROUND($E345,2),IF($D340=J$48,$D345,IF($E340=J$48,$E345,0)))</f>
        <v>0</v>
      </c>
      <c r="K338" s="463">
        <f t="shared" si="200"/>
        <v>0</v>
      </c>
      <c r="L338" s="463">
        <f t="shared" si="200"/>
        <v>0</v>
      </c>
      <c r="M338" s="463">
        <f t="shared" si="200"/>
        <v>0</v>
      </c>
      <c r="N338" s="463">
        <f t="shared" si="200"/>
        <v>0</v>
      </c>
      <c r="O338" s="463">
        <f t="shared" si="200"/>
        <v>0</v>
      </c>
      <c r="P338" s="463">
        <f t="shared" si="200"/>
        <v>0</v>
      </c>
      <c r="Q338" s="463">
        <f t="shared" si="200"/>
        <v>0</v>
      </c>
      <c r="R338" s="463">
        <f t="shared" si="200"/>
        <v>0</v>
      </c>
      <c r="S338" s="463">
        <f t="shared" si="200"/>
        <v>0</v>
      </c>
      <c r="T338" s="463">
        <f t="shared" si="200"/>
        <v>0</v>
      </c>
      <c r="U338" s="463">
        <f t="shared" si="200"/>
        <v>0</v>
      </c>
      <c r="V338" s="464">
        <f>SUMPRODUCT(ROUND(J338:U338,2))</f>
        <v>0</v>
      </c>
      <c r="W338" s="394"/>
    </row>
    <row r="339" spans="1:23" ht="15" customHeight="1" x14ac:dyDescent="0.2">
      <c r="A339" s="250"/>
      <c r="B339" s="197"/>
      <c r="C339" s="339"/>
      <c r="D339" s="336">
        <v>1</v>
      </c>
      <c r="E339" s="336">
        <v>2</v>
      </c>
      <c r="F339" s="200"/>
      <c r="G339" s="328" t="s">
        <v>123</v>
      </c>
      <c r="H339" s="207"/>
      <c r="I339" s="191"/>
      <c r="J339" s="331">
        <f t="shared" ref="J339:U339" si="201">IF(OR($D342=0,$D343=0),0,IF(AND(J$48&gt;=$D342,J$48&lt;=$D343),"X",""))</f>
        <v>0</v>
      </c>
      <c r="K339" s="331">
        <f t="shared" si="201"/>
        <v>0</v>
      </c>
      <c r="L339" s="331">
        <f t="shared" si="201"/>
        <v>0</v>
      </c>
      <c r="M339" s="331">
        <f t="shared" si="201"/>
        <v>0</v>
      </c>
      <c r="N339" s="331">
        <f t="shared" si="201"/>
        <v>0</v>
      </c>
      <c r="O339" s="331">
        <f t="shared" si="201"/>
        <v>0</v>
      </c>
      <c r="P339" s="331">
        <f t="shared" si="201"/>
        <v>0</v>
      </c>
      <c r="Q339" s="331">
        <f t="shared" si="201"/>
        <v>0</v>
      </c>
      <c r="R339" s="331">
        <f t="shared" si="201"/>
        <v>0</v>
      </c>
      <c r="S339" s="331">
        <f t="shared" si="201"/>
        <v>0</v>
      </c>
      <c r="T339" s="331">
        <f t="shared" si="201"/>
        <v>0</v>
      </c>
      <c r="U339" s="331">
        <f t="shared" si="201"/>
        <v>0</v>
      </c>
      <c r="V339" s="342"/>
      <c r="W339" s="394"/>
    </row>
    <row r="340" spans="1:23" ht="15" customHeight="1" x14ac:dyDescent="0.2">
      <c r="A340" s="250"/>
      <c r="B340" s="197"/>
      <c r="C340" s="503" t="s">
        <v>215</v>
      </c>
      <c r="D340" s="335"/>
      <c r="E340" s="335"/>
      <c r="F340" s="200"/>
      <c r="G340" s="194" t="s">
        <v>86</v>
      </c>
      <c r="H340" s="329"/>
      <c r="I340" s="226" t="s">
        <v>28</v>
      </c>
      <c r="J340" s="459">
        <f>IF(OR($D342=0,$D343=0),0,IF($D340=J$48,MIN(ROUND($D345,2),ROUND(ROUND($D345,2)/$D344*SUMPRODUCT(($J339:$U339="X")*(ROUND($J337:$U337,4))),2)),0))</f>
        <v>0</v>
      </c>
      <c r="K340" s="459">
        <f t="shared" ref="K340:U340" si="202">IF(OR($D342=0,$D343=0),0,IF($D340=K$48,MIN(ROUND($D345,2),ROUND(ROUND($D345,2)/$D344*SUMPRODUCT(($J339:$U339="X")*(ROUND($J337:$U337,4))),2)),0))</f>
        <v>0</v>
      </c>
      <c r="L340" s="459">
        <f t="shared" si="202"/>
        <v>0</v>
      </c>
      <c r="M340" s="459">
        <f t="shared" si="202"/>
        <v>0</v>
      </c>
      <c r="N340" s="459">
        <f t="shared" si="202"/>
        <v>0</v>
      </c>
      <c r="O340" s="459">
        <f t="shared" si="202"/>
        <v>0</v>
      </c>
      <c r="P340" s="459">
        <f t="shared" si="202"/>
        <v>0</v>
      </c>
      <c r="Q340" s="459">
        <f t="shared" si="202"/>
        <v>0</v>
      </c>
      <c r="R340" s="459">
        <f t="shared" si="202"/>
        <v>0</v>
      </c>
      <c r="S340" s="459">
        <f t="shared" si="202"/>
        <v>0</v>
      </c>
      <c r="T340" s="459">
        <f t="shared" si="202"/>
        <v>0</v>
      </c>
      <c r="U340" s="459">
        <f t="shared" si="202"/>
        <v>0</v>
      </c>
      <c r="V340" s="461">
        <f>SUMPRODUCT(ROUND(J340:U340,2))</f>
        <v>0</v>
      </c>
      <c r="W340" s="394"/>
    </row>
    <row r="341" spans="1:23" ht="15" customHeight="1" x14ac:dyDescent="0.2">
      <c r="A341" s="250"/>
      <c r="B341" s="197"/>
      <c r="C341" s="503" t="s">
        <v>216</v>
      </c>
      <c r="D341" s="338"/>
      <c r="E341" s="344"/>
      <c r="F341" s="200"/>
      <c r="G341" s="192" t="s">
        <v>230</v>
      </c>
      <c r="H341" s="208"/>
      <c r="I341" s="226" t="s">
        <v>28</v>
      </c>
      <c r="J341" s="459">
        <f>IF(OR($D342=0,$D343=0),0,IF($D340=J$48,MIN(ROUND($D346,2),ROUND(ROUND($D346,2)/$D344*SUMPRODUCT(($J339:$U339="X")*(ROUND($J337:$U337,4))),2)),0))</f>
        <v>0</v>
      </c>
      <c r="K341" s="459">
        <f t="shared" ref="K341:U341" si="203">IF(OR($D342=0,$D343=0),0,IF($D340=K$48,MIN(ROUND($D346,2),ROUND(ROUND($D346,2)/$D344*SUMPRODUCT(($J339:$U339="X")*(ROUND($J337:$U337,4))),2)),0))</f>
        <v>0</v>
      </c>
      <c r="L341" s="459">
        <f t="shared" si="203"/>
        <v>0</v>
      </c>
      <c r="M341" s="459">
        <f t="shared" si="203"/>
        <v>0</v>
      </c>
      <c r="N341" s="459">
        <f t="shared" si="203"/>
        <v>0</v>
      </c>
      <c r="O341" s="459">
        <f t="shared" si="203"/>
        <v>0</v>
      </c>
      <c r="P341" s="459">
        <f t="shared" si="203"/>
        <v>0</v>
      </c>
      <c r="Q341" s="459">
        <f t="shared" si="203"/>
        <v>0</v>
      </c>
      <c r="R341" s="459">
        <f t="shared" si="203"/>
        <v>0</v>
      </c>
      <c r="S341" s="459">
        <f t="shared" si="203"/>
        <v>0</v>
      </c>
      <c r="T341" s="459">
        <f t="shared" si="203"/>
        <v>0</v>
      </c>
      <c r="U341" s="459">
        <f t="shared" si="203"/>
        <v>0</v>
      </c>
      <c r="V341" s="461">
        <f>SUMPRODUCT(ROUND(J341:U341,2))</f>
        <v>0</v>
      </c>
      <c r="W341" s="394"/>
    </row>
    <row r="342" spans="1:23" ht="15" customHeight="1" x14ac:dyDescent="0.2">
      <c r="A342" s="250"/>
      <c r="B342" s="197"/>
      <c r="C342" s="509" t="s">
        <v>30</v>
      </c>
      <c r="D342" s="327"/>
      <c r="E342" s="327"/>
      <c r="F342" s="200"/>
      <c r="G342" s="265" t="str">
        <f>$P$44</f>
        <v>Pauschale für Sozialabgaben inkl. Berufsgenossenschaft</v>
      </c>
      <c r="H342" s="329"/>
      <c r="I342" s="226" t="s">
        <v>28</v>
      </c>
      <c r="J342" s="459">
        <f>ROUND(J341*$U$44,2)</f>
        <v>0</v>
      </c>
      <c r="K342" s="459">
        <f t="shared" ref="K342:U342" si="204">ROUND(K341*$U$44,2)</f>
        <v>0</v>
      </c>
      <c r="L342" s="459">
        <f t="shared" si="204"/>
        <v>0</v>
      </c>
      <c r="M342" s="459">
        <f t="shared" si="204"/>
        <v>0</v>
      </c>
      <c r="N342" s="459">
        <f t="shared" si="204"/>
        <v>0</v>
      </c>
      <c r="O342" s="459">
        <f t="shared" si="204"/>
        <v>0</v>
      </c>
      <c r="P342" s="459">
        <f t="shared" si="204"/>
        <v>0</v>
      </c>
      <c r="Q342" s="459">
        <f t="shared" si="204"/>
        <v>0</v>
      </c>
      <c r="R342" s="459">
        <f t="shared" si="204"/>
        <v>0</v>
      </c>
      <c r="S342" s="459">
        <f t="shared" si="204"/>
        <v>0</v>
      </c>
      <c r="T342" s="459">
        <f t="shared" si="204"/>
        <v>0</v>
      </c>
      <c r="U342" s="459">
        <f t="shared" si="204"/>
        <v>0</v>
      </c>
      <c r="V342" s="461">
        <f>SUMPRODUCT(ROUND(J342:U342,2))</f>
        <v>0</v>
      </c>
      <c r="W342" s="394"/>
    </row>
    <row r="343" spans="1:23" ht="15" customHeight="1" x14ac:dyDescent="0.2">
      <c r="A343" s="250"/>
      <c r="B343" s="197"/>
      <c r="C343" s="509" t="s">
        <v>31</v>
      </c>
      <c r="D343" s="327"/>
      <c r="E343" s="327"/>
      <c r="F343" s="200"/>
      <c r="G343" s="328" t="s">
        <v>124</v>
      </c>
      <c r="H343" s="207"/>
      <c r="I343" s="191"/>
      <c r="J343" s="331">
        <f t="shared" ref="J343:U343" si="205">IF(OR($E342=0,$E343=0),0,IF(AND(J$48&gt;=$E342,J$48&lt;=$E343),"X",""))</f>
        <v>0</v>
      </c>
      <c r="K343" s="331">
        <f t="shared" si="205"/>
        <v>0</v>
      </c>
      <c r="L343" s="331">
        <f t="shared" si="205"/>
        <v>0</v>
      </c>
      <c r="M343" s="331">
        <f t="shared" si="205"/>
        <v>0</v>
      </c>
      <c r="N343" s="331">
        <f t="shared" si="205"/>
        <v>0</v>
      </c>
      <c r="O343" s="331">
        <f t="shared" si="205"/>
        <v>0</v>
      </c>
      <c r="P343" s="331">
        <f t="shared" si="205"/>
        <v>0</v>
      </c>
      <c r="Q343" s="331">
        <f t="shared" si="205"/>
        <v>0</v>
      </c>
      <c r="R343" s="331">
        <f t="shared" si="205"/>
        <v>0</v>
      </c>
      <c r="S343" s="331">
        <f t="shared" si="205"/>
        <v>0</v>
      </c>
      <c r="T343" s="331">
        <f t="shared" si="205"/>
        <v>0</v>
      </c>
      <c r="U343" s="331">
        <f t="shared" si="205"/>
        <v>0</v>
      </c>
      <c r="V343" s="205"/>
      <c r="W343" s="394"/>
    </row>
    <row r="344" spans="1:23" ht="15" customHeight="1" x14ac:dyDescent="0.2">
      <c r="A344" s="250"/>
      <c r="B344" s="197"/>
      <c r="C344" s="509" t="s">
        <v>126</v>
      </c>
      <c r="D344" s="343" t="str">
        <f>IF(OR(D342=0,D343=0),"",DATEDIF(D342,D343,"m")+1)</f>
        <v/>
      </c>
      <c r="E344" s="343" t="str">
        <f>IF(OR(E342=0,E343=0),"",DATEDIF(E342,E343,"m")+1)</f>
        <v/>
      </c>
      <c r="F344" s="200"/>
      <c r="G344" s="194" t="s">
        <v>86</v>
      </c>
      <c r="H344" s="329"/>
      <c r="I344" s="226" t="s">
        <v>28</v>
      </c>
      <c r="J344" s="459">
        <f>IF(OR($E342=0,$E343=0),0,IF($E340=J$48,MIN(ROUND($E345,2),ROUND(ROUND($E345,2)/$E344*SUMPRODUCT(($J343:$U343="X")*(ROUND($J337:$U337,4))),2)),0))</f>
        <v>0</v>
      </c>
      <c r="K344" s="459">
        <f t="shared" ref="K344:U344" si="206">IF(OR($E342=0,$E343=0),0,IF($E340=K$48,MIN(ROUND($E345,2),ROUND(ROUND($E345,2)/$E344*SUMPRODUCT(($J343:$U343="X")*(ROUND($J337:$U337,4))),2)),0))</f>
        <v>0</v>
      </c>
      <c r="L344" s="459">
        <f t="shared" si="206"/>
        <v>0</v>
      </c>
      <c r="M344" s="459">
        <f t="shared" si="206"/>
        <v>0</v>
      </c>
      <c r="N344" s="459">
        <f t="shared" si="206"/>
        <v>0</v>
      </c>
      <c r="O344" s="459">
        <f t="shared" si="206"/>
        <v>0</v>
      </c>
      <c r="P344" s="459">
        <f t="shared" si="206"/>
        <v>0</v>
      </c>
      <c r="Q344" s="459">
        <f t="shared" si="206"/>
        <v>0</v>
      </c>
      <c r="R344" s="459">
        <f t="shared" si="206"/>
        <v>0</v>
      </c>
      <c r="S344" s="459">
        <f t="shared" si="206"/>
        <v>0</v>
      </c>
      <c r="T344" s="459">
        <f t="shared" si="206"/>
        <v>0</v>
      </c>
      <c r="U344" s="459">
        <f t="shared" si="206"/>
        <v>0</v>
      </c>
      <c r="V344" s="461">
        <f>SUMPRODUCT(ROUND(J344:U344,2))</f>
        <v>0</v>
      </c>
      <c r="W344" s="394"/>
    </row>
    <row r="345" spans="1:23" ht="15" customHeight="1" x14ac:dyDescent="0.2">
      <c r="A345" s="250"/>
      <c r="B345" s="197"/>
      <c r="C345" s="503" t="s">
        <v>218</v>
      </c>
      <c r="D345" s="249"/>
      <c r="E345" s="249"/>
      <c r="F345" s="200"/>
      <c r="G345" s="192" t="s">
        <v>230</v>
      </c>
      <c r="H345" s="208"/>
      <c r="I345" s="226" t="s">
        <v>28</v>
      </c>
      <c r="J345" s="459">
        <f>IF(OR($E342=0,$E343=0),0,IF($E340=J$48,MIN(ROUND($E346,2),ROUND(ROUND($E346,2)/$E344*SUMPRODUCT(($J343:$U343="X")*(ROUND($J337:$U337,4))),2)),0))</f>
        <v>0</v>
      </c>
      <c r="K345" s="459">
        <f t="shared" ref="K345:U345" si="207">IF(OR($E342=0,$E343=0),0,IF($E340=K$48,MIN(ROUND($E346,2),ROUND(ROUND($E346,2)/$E344*SUMPRODUCT(($J343:$U343="X")*(ROUND($J337:$U337,4))),2)),0))</f>
        <v>0</v>
      </c>
      <c r="L345" s="459">
        <f t="shared" si="207"/>
        <v>0</v>
      </c>
      <c r="M345" s="459">
        <f t="shared" si="207"/>
        <v>0</v>
      </c>
      <c r="N345" s="459">
        <f t="shared" si="207"/>
        <v>0</v>
      </c>
      <c r="O345" s="459">
        <f t="shared" si="207"/>
        <v>0</v>
      </c>
      <c r="P345" s="459">
        <f t="shared" si="207"/>
        <v>0</v>
      </c>
      <c r="Q345" s="459">
        <f t="shared" si="207"/>
        <v>0</v>
      </c>
      <c r="R345" s="459">
        <f t="shared" si="207"/>
        <v>0</v>
      </c>
      <c r="S345" s="459">
        <f t="shared" si="207"/>
        <v>0</v>
      </c>
      <c r="T345" s="459">
        <f t="shared" si="207"/>
        <v>0</v>
      </c>
      <c r="U345" s="459">
        <f t="shared" si="207"/>
        <v>0</v>
      </c>
      <c r="V345" s="461">
        <f>SUMPRODUCT(ROUND(J345:U345,2))</f>
        <v>0</v>
      </c>
      <c r="W345" s="394"/>
    </row>
    <row r="346" spans="1:23" ht="15" customHeight="1" x14ac:dyDescent="0.2">
      <c r="A346" s="250"/>
      <c r="B346" s="197"/>
      <c r="C346" s="503" t="s">
        <v>231</v>
      </c>
      <c r="D346" s="249"/>
      <c r="E346" s="249"/>
      <c r="F346" s="200"/>
      <c r="G346" s="504" t="str">
        <f>$P$44</f>
        <v>Pauschale für Sozialabgaben inkl. Berufsgenossenschaft</v>
      </c>
      <c r="H346" s="505"/>
      <c r="I346" s="506" t="s">
        <v>28</v>
      </c>
      <c r="J346" s="507">
        <f t="shared" ref="J346:U346" si="208">ROUND(J345*$U$44,2)</f>
        <v>0</v>
      </c>
      <c r="K346" s="507">
        <f t="shared" si="208"/>
        <v>0</v>
      </c>
      <c r="L346" s="507">
        <f t="shared" si="208"/>
        <v>0</v>
      </c>
      <c r="M346" s="507">
        <f t="shared" si="208"/>
        <v>0</v>
      </c>
      <c r="N346" s="507">
        <f t="shared" si="208"/>
        <v>0</v>
      </c>
      <c r="O346" s="507">
        <f t="shared" si="208"/>
        <v>0</v>
      </c>
      <c r="P346" s="507">
        <f t="shared" si="208"/>
        <v>0</v>
      </c>
      <c r="Q346" s="507">
        <f t="shared" si="208"/>
        <v>0</v>
      </c>
      <c r="R346" s="507">
        <f t="shared" si="208"/>
        <v>0</v>
      </c>
      <c r="S346" s="507">
        <f t="shared" si="208"/>
        <v>0</v>
      </c>
      <c r="T346" s="507">
        <f t="shared" si="208"/>
        <v>0</v>
      </c>
      <c r="U346" s="507">
        <f t="shared" si="208"/>
        <v>0</v>
      </c>
      <c r="V346" s="508">
        <f>SUMPRODUCT(ROUND(J346:U346,2))</f>
        <v>0</v>
      </c>
      <c r="W346" s="394"/>
    </row>
    <row r="347" spans="1:23" ht="15" customHeight="1" thickBot="1" x14ac:dyDescent="0.25">
      <c r="A347" s="250"/>
      <c r="B347" s="231"/>
      <c r="C347" s="232"/>
      <c r="D347" s="232"/>
      <c r="E347" s="232"/>
      <c r="F347" s="334"/>
      <c r="G347" s="245"/>
      <c r="H347" s="337"/>
      <c r="I347" s="253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6"/>
      <c r="V347" s="247"/>
      <c r="W347" s="394">
        <f>IF(COUNTIF(V335:V346,"&gt;0")&gt;0,1,0)</f>
        <v>0</v>
      </c>
    </row>
    <row r="348" spans="1:23" ht="15" customHeight="1" thickTop="1" x14ac:dyDescent="0.2">
      <c r="A348" s="250"/>
      <c r="B348" s="330"/>
      <c r="C348" s="332"/>
      <c r="D348" s="332"/>
      <c r="E348" s="332"/>
      <c r="F348" s="333"/>
      <c r="G348" s="215" t="s">
        <v>99</v>
      </c>
      <c r="H348" s="216"/>
      <c r="I348" s="217"/>
      <c r="J348" s="420"/>
      <c r="K348" s="420"/>
      <c r="L348" s="420"/>
      <c r="M348" s="420"/>
      <c r="N348" s="420"/>
      <c r="O348" s="420"/>
      <c r="P348" s="420"/>
      <c r="Q348" s="420"/>
      <c r="R348" s="420"/>
      <c r="S348" s="420"/>
      <c r="T348" s="420"/>
      <c r="U348" s="420"/>
      <c r="V348" s="340"/>
      <c r="W348" s="394"/>
    </row>
    <row r="349" spans="1:23" ht="15" customHeight="1" x14ac:dyDescent="0.2">
      <c r="A349" s="250"/>
      <c r="B349" s="204" t="s">
        <v>5</v>
      </c>
      <c r="C349" s="189"/>
      <c r="D349" s="701"/>
      <c r="E349" s="702"/>
      <c r="F349" s="199"/>
      <c r="G349" s="190" t="s">
        <v>59</v>
      </c>
      <c r="H349" s="206"/>
      <c r="I349" s="191"/>
      <c r="J349" s="499"/>
      <c r="K349" s="499"/>
      <c r="L349" s="499"/>
      <c r="M349" s="499"/>
      <c r="N349" s="499"/>
      <c r="O349" s="499"/>
      <c r="P349" s="499"/>
      <c r="Q349" s="499"/>
      <c r="R349" s="499"/>
      <c r="S349" s="499"/>
      <c r="T349" s="499"/>
      <c r="U349" s="499"/>
      <c r="V349" s="341"/>
      <c r="W349" s="394"/>
    </row>
    <row r="350" spans="1:23" ht="15" customHeight="1" x14ac:dyDescent="0.2">
      <c r="A350" s="250"/>
      <c r="B350" s="197"/>
      <c r="C350" s="189"/>
      <c r="D350" s="189"/>
      <c r="E350" s="189"/>
      <c r="F350" s="198"/>
      <c r="G350" s="228" t="s">
        <v>127</v>
      </c>
      <c r="H350" s="211"/>
      <c r="I350" s="193"/>
      <c r="J350" s="502"/>
      <c r="K350" s="502"/>
      <c r="L350" s="502"/>
      <c r="M350" s="502"/>
      <c r="N350" s="502"/>
      <c r="O350" s="502"/>
      <c r="P350" s="502"/>
      <c r="Q350" s="502"/>
      <c r="R350" s="502"/>
      <c r="S350" s="502"/>
      <c r="T350" s="502"/>
      <c r="U350" s="502"/>
      <c r="V350" s="501"/>
      <c r="W350" s="394"/>
    </row>
    <row r="351" spans="1:23" ht="15" customHeight="1" x14ac:dyDescent="0.2">
      <c r="A351" s="250"/>
      <c r="B351" s="204" t="s">
        <v>129</v>
      </c>
      <c r="C351" s="189"/>
      <c r="D351" s="189"/>
      <c r="E351" s="189"/>
      <c r="F351" s="200"/>
      <c r="G351" s="346" t="s">
        <v>125</v>
      </c>
      <c r="I351" s="347" t="s">
        <v>28</v>
      </c>
      <c r="J351" s="463">
        <f t="shared" ref="J351:U351" si="209">IF(AND($D353=J$48,$E353=J$48),ROUND($D358,2)+ROUND($E358,2),IF($D353=J$48,$D358,IF($E353=J$48,$E358,0)))</f>
        <v>0</v>
      </c>
      <c r="K351" s="463">
        <f t="shared" si="209"/>
        <v>0</v>
      </c>
      <c r="L351" s="463">
        <f t="shared" si="209"/>
        <v>0</v>
      </c>
      <c r="M351" s="463">
        <f t="shared" si="209"/>
        <v>0</v>
      </c>
      <c r="N351" s="463">
        <f t="shared" si="209"/>
        <v>0</v>
      </c>
      <c r="O351" s="463">
        <f t="shared" si="209"/>
        <v>0</v>
      </c>
      <c r="P351" s="463">
        <f t="shared" si="209"/>
        <v>0</v>
      </c>
      <c r="Q351" s="463">
        <f t="shared" si="209"/>
        <v>0</v>
      </c>
      <c r="R351" s="463">
        <f t="shared" si="209"/>
        <v>0</v>
      </c>
      <c r="S351" s="463">
        <f t="shared" si="209"/>
        <v>0</v>
      </c>
      <c r="T351" s="463">
        <f t="shared" si="209"/>
        <v>0</v>
      </c>
      <c r="U351" s="463">
        <f t="shared" si="209"/>
        <v>0</v>
      </c>
      <c r="V351" s="464">
        <f>SUMPRODUCT(ROUND(J351:U351,2))</f>
        <v>0</v>
      </c>
      <c r="W351" s="394"/>
    </row>
    <row r="352" spans="1:23" ht="15" customHeight="1" x14ac:dyDescent="0.2">
      <c r="A352" s="250"/>
      <c r="B352" s="197"/>
      <c r="C352" s="339"/>
      <c r="D352" s="336">
        <v>1</v>
      </c>
      <c r="E352" s="336">
        <v>2</v>
      </c>
      <c r="F352" s="200"/>
      <c r="G352" s="328" t="s">
        <v>123</v>
      </c>
      <c r="H352" s="207"/>
      <c r="I352" s="191"/>
      <c r="J352" s="331">
        <f t="shared" ref="J352:U352" si="210">IF(OR($D355=0,$D356=0),0,IF(AND(J$48&gt;=$D355,J$48&lt;=$D356),"X",""))</f>
        <v>0</v>
      </c>
      <c r="K352" s="331">
        <f t="shared" si="210"/>
        <v>0</v>
      </c>
      <c r="L352" s="331">
        <f t="shared" si="210"/>
        <v>0</v>
      </c>
      <c r="M352" s="331">
        <f t="shared" si="210"/>
        <v>0</v>
      </c>
      <c r="N352" s="331">
        <f t="shared" si="210"/>
        <v>0</v>
      </c>
      <c r="O352" s="331">
        <f t="shared" si="210"/>
        <v>0</v>
      </c>
      <c r="P352" s="331">
        <f t="shared" si="210"/>
        <v>0</v>
      </c>
      <c r="Q352" s="331">
        <f t="shared" si="210"/>
        <v>0</v>
      </c>
      <c r="R352" s="331">
        <f t="shared" si="210"/>
        <v>0</v>
      </c>
      <c r="S352" s="331">
        <f t="shared" si="210"/>
        <v>0</v>
      </c>
      <c r="T352" s="331">
        <f t="shared" si="210"/>
        <v>0</v>
      </c>
      <c r="U352" s="331">
        <f t="shared" si="210"/>
        <v>0</v>
      </c>
      <c r="V352" s="342"/>
      <c r="W352" s="394"/>
    </row>
    <row r="353" spans="1:23" ht="15" customHeight="1" x14ac:dyDescent="0.2">
      <c r="A353" s="250"/>
      <c r="B353" s="197"/>
      <c r="C353" s="503" t="s">
        <v>215</v>
      </c>
      <c r="D353" s="335"/>
      <c r="E353" s="335"/>
      <c r="F353" s="200"/>
      <c r="G353" s="194" t="s">
        <v>86</v>
      </c>
      <c r="H353" s="329"/>
      <c r="I353" s="226" t="s">
        <v>28</v>
      </c>
      <c r="J353" s="459">
        <f>IF(OR($D355=0,$D356=0),0,IF($D353=J$48,MIN(ROUND($D358,2),ROUND(ROUND($D358,2)/$D357*SUMPRODUCT(($J352:$U352="X")*(ROUND($J350:$U350,4))),2)),0))</f>
        <v>0</v>
      </c>
      <c r="K353" s="459">
        <f t="shared" ref="K353:U353" si="211">IF(OR($D355=0,$D356=0),0,IF($D353=K$48,MIN(ROUND($D358,2),ROUND(ROUND($D358,2)/$D357*SUMPRODUCT(($J352:$U352="X")*(ROUND($J350:$U350,4))),2)),0))</f>
        <v>0</v>
      </c>
      <c r="L353" s="459">
        <f t="shared" si="211"/>
        <v>0</v>
      </c>
      <c r="M353" s="459">
        <f t="shared" si="211"/>
        <v>0</v>
      </c>
      <c r="N353" s="459">
        <f t="shared" si="211"/>
        <v>0</v>
      </c>
      <c r="O353" s="459">
        <f t="shared" si="211"/>
        <v>0</v>
      </c>
      <c r="P353" s="459">
        <f t="shared" si="211"/>
        <v>0</v>
      </c>
      <c r="Q353" s="459">
        <f t="shared" si="211"/>
        <v>0</v>
      </c>
      <c r="R353" s="459">
        <f t="shared" si="211"/>
        <v>0</v>
      </c>
      <c r="S353" s="459">
        <f t="shared" si="211"/>
        <v>0</v>
      </c>
      <c r="T353" s="459">
        <f t="shared" si="211"/>
        <v>0</v>
      </c>
      <c r="U353" s="459">
        <f t="shared" si="211"/>
        <v>0</v>
      </c>
      <c r="V353" s="461">
        <f>SUMPRODUCT(ROUND(J353:U353,2))</f>
        <v>0</v>
      </c>
      <c r="W353" s="394"/>
    </row>
    <row r="354" spans="1:23" ht="15" customHeight="1" x14ac:dyDescent="0.2">
      <c r="A354" s="250"/>
      <c r="B354" s="197"/>
      <c r="C354" s="503" t="s">
        <v>216</v>
      </c>
      <c r="D354" s="338"/>
      <c r="E354" s="344"/>
      <c r="F354" s="200"/>
      <c r="G354" s="192" t="s">
        <v>230</v>
      </c>
      <c r="H354" s="208"/>
      <c r="I354" s="226" t="s">
        <v>28</v>
      </c>
      <c r="J354" s="459">
        <f>IF(OR($D355=0,$D356=0),0,IF($D353=J$48,MIN(ROUND($D359,2),ROUND(ROUND($D359,2)/$D357*SUMPRODUCT(($J352:$U352="X")*(ROUND($J350:$U350,4))),2)),0))</f>
        <v>0</v>
      </c>
      <c r="K354" s="459">
        <f t="shared" ref="K354:U354" si="212">IF(OR($D355=0,$D356=0),0,IF($D353=K$48,MIN(ROUND($D359,2),ROUND(ROUND($D359,2)/$D357*SUMPRODUCT(($J352:$U352="X")*(ROUND($J350:$U350,4))),2)),0))</f>
        <v>0</v>
      </c>
      <c r="L354" s="459">
        <f t="shared" si="212"/>
        <v>0</v>
      </c>
      <c r="M354" s="459">
        <f t="shared" si="212"/>
        <v>0</v>
      </c>
      <c r="N354" s="459">
        <f t="shared" si="212"/>
        <v>0</v>
      </c>
      <c r="O354" s="459">
        <f t="shared" si="212"/>
        <v>0</v>
      </c>
      <c r="P354" s="459">
        <f t="shared" si="212"/>
        <v>0</v>
      </c>
      <c r="Q354" s="459">
        <f t="shared" si="212"/>
        <v>0</v>
      </c>
      <c r="R354" s="459">
        <f t="shared" si="212"/>
        <v>0</v>
      </c>
      <c r="S354" s="459">
        <f t="shared" si="212"/>
        <v>0</v>
      </c>
      <c r="T354" s="459">
        <f t="shared" si="212"/>
        <v>0</v>
      </c>
      <c r="U354" s="459">
        <f t="shared" si="212"/>
        <v>0</v>
      </c>
      <c r="V354" s="461">
        <f>SUMPRODUCT(ROUND(J354:U354,2))</f>
        <v>0</v>
      </c>
      <c r="W354" s="394"/>
    </row>
    <row r="355" spans="1:23" ht="15" customHeight="1" x14ac:dyDescent="0.2">
      <c r="A355" s="250"/>
      <c r="B355" s="197"/>
      <c r="C355" s="509" t="s">
        <v>30</v>
      </c>
      <c r="D355" s="327"/>
      <c r="E355" s="327"/>
      <c r="F355" s="200"/>
      <c r="G355" s="265" t="str">
        <f>$P$44</f>
        <v>Pauschale für Sozialabgaben inkl. Berufsgenossenschaft</v>
      </c>
      <c r="H355" s="329"/>
      <c r="I355" s="226" t="s">
        <v>28</v>
      </c>
      <c r="J355" s="459">
        <f>ROUND(J354*$U$44,2)</f>
        <v>0</v>
      </c>
      <c r="K355" s="459">
        <f t="shared" ref="K355:U355" si="213">ROUND(K354*$U$44,2)</f>
        <v>0</v>
      </c>
      <c r="L355" s="459">
        <f t="shared" si="213"/>
        <v>0</v>
      </c>
      <c r="M355" s="459">
        <f t="shared" si="213"/>
        <v>0</v>
      </c>
      <c r="N355" s="459">
        <f t="shared" si="213"/>
        <v>0</v>
      </c>
      <c r="O355" s="459">
        <f t="shared" si="213"/>
        <v>0</v>
      </c>
      <c r="P355" s="459">
        <f t="shared" si="213"/>
        <v>0</v>
      </c>
      <c r="Q355" s="459">
        <f t="shared" si="213"/>
        <v>0</v>
      </c>
      <c r="R355" s="459">
        <f t="shared" si="213"/>
        <v>0</v>
      </c>
      <c r="S355" s="459">
        <f t="shared" si="213"/>
        <v>0</v>
      </c>
      <c r="T355" s="459">
        <f t="shared" si="213"/>
        <v>0</v>
      </c>
      <c r="U355" s="459">
        <f t="shared" si="213"/>
        <v>0</v>
      </c>
      <c r="V355" s="461">
        <f>SUMPRODUCT(ROUND(J355:U355,2))</f>
        <v>0</v>
      </c>
      <c r="W355" s="394"/>
    </row>
    <row r="356" spans="1:23" ht="15" customHeight="1" x14ac:dyDescent="0.2">
      <c r="A356" s="250"/>
      <c r="B356" s="197"/>
      <c r="C356" s="509" t="s">
        <v>31</v>
      </c>
      <c r="D356" s="327"/>
      <c r="E356" s="327"/>
      <c r="F356" s="200"/>
      <c r="G356" s="328" t="s">
        <v>124</v>
      </c>
      <c r="H356" s="207"/>
      <c r="I356" s="191"/>
      <c r="J356" s="331">
        <f t="shared" ref="J356:U356" si="214">IF(OR($E355=0,$E356=0),0,IF(AND(J$48&gt;=$E355,J$48&lt;=$E356),"X",""))</f>
        <v>0</v>
      </c>
      <c r="K356" s="331">
        <f t="shared" si="214"/>
        <v>0</v>
      </c>
      <c r="L356" s="331">
        <f t="shared" si="214"/>
        <v>0</v>
      </c>
      <c r="M356" s="331">
        <f t="shared" si="214"/>
        <v>0</v>
      </c>
      <c r="N356" s="331">
        <f t="shared" si="214"/>
        <v>0</v>
      </c>
      <c r="O356" s="331">
        <f t="shared" si="214"/>
        <v>0</v>
      </c>
      <c r="P356" s="331">
        <f t="shared" si="214"/>
        <v>0</v>
      </c>
      <c r="Q356" s="331">
        <f t="shared" si="214"/>
        <v>0</v>
      </c>
      <c r="R356" s="331">
        <f t="shared" si="214"/>
        <v>0</v>
      </c>
      <c r="S356" s="331">
        <f t="shared" si="214"/>
        <v>0</v>
      </c>
      <c r="T356" s="331">
        <f t="shared" si="214"/>
        <v>0</v>
      </c>
      <c r="U356" s="331">
        <f t="shared" si="214"/>
        <v>0</v>
      </c>
      <c r="V356" s="205"/>
      <c r="W356" s="394"/>
    </row>
    <row r="357" spans="1:23" ht="15" customHeight="1" x14ac:dyDescent="0.2">
      <c r="A357" s="250"/>
      <c r="B357" s="197"/>
      <c r="C357" s="509" t="s">
        <v>126</v>
      </c>
      <c r="D357" s="343" t="str">
        <f>IF(OR(D355=0,D356=0),"",DATEDIF(D355,D356,"m")+1)</f>
        <v/>
      </c>
      <c r="E357" s="343" t="str">
        <f>IF(OR(E355=0,E356=0),"",DATEDIF(E355,E356,"m")+1)</f>
        <v/>
      </c>
      <c r="F357" s="200"/>
      <c r="G357" s="194" t="s">
        <v>86</v>
      </c>
      <c r="H357" s="329"/>
      <c r="I357" s="226" t="s">
        <v>28</v>
      </c>
      <c r="J357" s="459">
        <f>IF(OR($E355=0,$E356=0),0,IF($E353=J$48,MIN(ROUND($E358,2),ROUND(ROUND($E358,2)/$E357*SUMPRODUCT(($J356:$U356="X")*(ROUND($J350:$U350,4))),2)),0))</f>
        <v>0</v>
      </c>
      <c r="K357" s="459">
        <f t="shared" ref="K357:U357" si="215">IF(OR($E355=0,$E356=0),0,IF($E353=K$48,MIN(ROUND($E358,2),ROUND(ROUND($E358,2)/$E357*SUMPRODUCT(($J356:$U356="X")*(ROUND($J350:$U350,4))),2)),0))</f>
        <v>0</v>
      </c>
      <c r="L357" s="459">
        <f t="shared" si="215"/>
        <v>0</v>
      </c>
      <c r="M357" s="459">
        <f t="shared" si="215"/>
        <v>0</v>
      </c>
      <c r="N357" s="459">
        <f t="shared" si="215"/>
        <v>0</v>
      </c>
      <c r="O357" s="459">
        <f t="shared" si="215"/>
        <v>0</v>
      </c>
      <c r="P357" s="459">
        <f t="shared" si="215"/>
        <v>0</v>
      </c>
      <c r="Q357" s="459">
        <f t="shared" si="215"/>
        <v>0</v>
      </c>
      <c r="R357" s="459">
        <f t="shared" si="215"/>
        <v>0</v>
      </c>
      <c r="S357" s="459">
        <f t="shared" si="215"/>
        <v>0</v>
      </c>
      <c r="T357" s="459">
        <f t="shared" si="215"/>
        <v>0</v>
      </c>
      <c r="U357" s="459">
        <f t="shared" si="215"/>
        <v>0</v>
      </c>
      <c r="V357" s="461">
        <f>SUMPRODUCT(ROUND(J357:U357,2))</f>
        <v>0</v>
      </c>
      <c r="W357" s="394"/>
    </row>
    <row r="358" spans="1:23" ht="15" customHeight="1" x14ac:dyDescent="0.2">
      <c r="A358" s="250"/>
      <c r="B358" s="197"/>
      <c r="C358" s="503" t="s">
        <v>218</v>
      </c>
      <c r="D358" s="249"/>
      <c r="E358" s="249"/>
      <c r="F358" s="200"/>
      <c r="G358" s="192" t="s">
        <v>230</v>
      </c>
      <c r="H358" s="208"/>
      <c r="I358" s="226" t="s">
        <v>28</v>
      </c>
      <c r="J358" s="459">
        <f>IF(OR($E355=0,$E356=0),0,IF($E353=J$48,MIN(ROUND($E359,2),ROUND(ROUND($E359,2)/$E357*SUMPRODUCT(($J356:$U356="X")*(ROUND($J350:$U350,4))),2)),0))</f>
        <v>0</v>
      </c>
      <c r="K358" s="459">
        <f t="shared" ref="K358:U358" si="216">IF(OR($E355=0,$E356=0),0,IF($E353=K$48,MIN(ROUND($E359,2),ROUND(ROUND($E359,2)/$E357*SUMPRODUCT(($J356:$U356="X")*(ROUND($J350:$U350,4))),2)),0))</f>
        <v>0</v>
      </c>
      <c r="L358" s="459">
        <f t="shared" si="216"/>
        <v>0</v>
      </c>
      <c r="M358" s="459">
        <f t="shared" si="216"/>
        <v>0</v>
      </c>
      <c r="N358" s="459">
        <f t="shared" si="216"/>
        <v>0</v>
      </c>
      <c r="O358" s="459">
        <f t="shared" si="216"/>
        <v>0</v>
      </c>
      <c r="P358" s="459">
        <f t="shared" si="216"/>
        <v>0</v>
      </c>
      <c r="Q358" s="459">
        <f t="shared" si="216"/>
        <v>0</v>
      </c>
      <c r="R358" s="459">
        <f t="shared" si="216"/>
        <v>0</v>
      </c>
      <c r="S358" s="459">
        <f t="shared" si="216"/>
        <v>0</v>
      </c>
      <c r="T358" s="459">
        <f t="shared" si="216"/>
        <v>0</v>
      </c>
      <c r="U358" s="459">
        <f t="shared" si="216"/>
        <v>0</v>
      </c>
      <c r="V358" s="461">
        <f>SUMPRODUCT(ROUND(J358:U358,2))</f>
        <v>0</v>
      </c>
      <c r="W358" s="394"/>
    </row>
    <row r="359" spans="1:23" ht="15" customHeight="1" x14ac:dyDescent="0.2">
      <c r="A359" s="250"/>
      <c r="B359" s="197"/>
      <c r="C359" s="503" t="s">
        <v>231</v>
      </c>
      <c r="D359" s="249"/>
      <c r="E359" s="249"/>
      <c r="F359" s="200"/>
      <c r="G359" s="504" t="str">
        <f>$P$44</f>
        <v>Pauschale für Sozialabgaben inkl. Berufsgenossenschaft</v>
      </c>
      <c r="H359" s="505"/>
      <c r="I359" s="506" t="s">
        <v>28</v>
      </c>
      <c r="J359" s="507">
        <f t="shared" ref="J359:U359" si="217">ROUND(J358*$U$44,2)</f>
        <v>0</v>
      </c>
      <c r="K359" s="507">
        <f t="shared" si="217"/>
        <v>0</v>
      </c>
      <c r="L359" s="507">
        <f t="shared" si="217"/>
        <v>0</v>
      </c>
      <c r="M359" s="507">
        <f t="shared" si="217"/>
        <v>0</v>
      </c>
      <c r="N359" s="507">
        <f t="shared" si="217"/>
        <v>0</v>
      </c>
      <c r="O359" s="507">
        <f t="shared" si="217"/>
        <v>0</v>
      </c>
      <c r="P359" s="507">
        <f t="shared" si="217"/>
        <v>0</v>
      </c>
      <c r="Q359" s="507">
        <f t="shared" si="217"/>
        <v>0</v>
      </c>
      <c r="R359" s="507">
        <f t="shared" si="217"/>
        <v>0</v>
      </c>
      <c r="S359" s="507">
        <f t="shared" si="217"/>
        <v>0</v>
      </c>
      <c r="T359" s="507">
        <f t="shared" si="217"/>
        <v>0</v>
      </c>
      <c r="U359" s="507">
        <f t="shared" si="217"/>
        <v>0</v>
      </c>
      <c r="V359" s="508">
        <f>SUMPRODUCT(ROUND(J359:U359,2))</f>
        <v>0</v>
      </c>
      <c r="W359" s="394"/>
    </row>
    <row r="360" spans="1:23" ht="15" customHeight="1" thickBot="1" x14ac:dyDescent="0.25">
      <c r="A360" s="250"/>
      <c r="B360" s="231"/>
      <c r="C360" s="232"/>
      <c r="D360" s="232"/>
      <c r="E360" s="232"/>
      <c r="F360" s="334"/>
      <c r="G360" s="245"/>
      <c r="H360" s="337"/>
      <c r="I360" s="253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7"/>
      <c r="W360" s="394">
        <f>IF(COUNTIF(V348:V359,"&gt;0")&gt;0,1,0)</f>
        <v>0</v>
      </c>
    </row>
    <row r="361" spans="1:23" ht="15" customHeight="1" thickTop="1" x14ac:dyDescent="0.2">
      <c r="A361" s="250"/>
      <c r="B361" s="330"/>
      <c r="C361" s="332"/>
      <c r="D361" s="332"/>
      <c r="E361" s="332"/>
      <c r="F361" s="333"/>
      <c r="G361" s="215" t="s">
        <v>99</v>
      </c>
      <c r="H361" s="216"/>
      <c r="I361" s="217"/>
      <c r="J361" s="420"/>
      <c r="K361" s="420"/>
      <c r="L361" s="420"/>
      <c r="M361" s="420"/>
      <c r="N361" s="420"/>
      <c r="O361" s="420"/>
      <c r="P361" s="420"/>
      <c r="Q361" s="420"/>
      <c r="R361" s="420"/>
      <c r="S361" s="420"/>
      <c r="T361" s="420"/>
      <c r="U361" s="420"/>
      <c r="V361" s="340"/>
      <c r="W361" s="394"/>
    </row>
    <row r="362" spans="1:23" ht="15" customHeight="1" x14ac:dyDescent="0.2">
      <c r="A362" s="250"/>
      <c r="B362" s="204" t="s">
        <v>5</v>
      </c>
      <c r="C362" s="189"/>
      <c r="D362" s="701"/>
      <c r="E362" s="702"/>
      <c r="F362" s="199"/>
      <c r="G362" s="190" t="s">
        <v>59</v>
      </c>
      <c r="H362" s="206"/>
      <c r="I362" s="191"/>
      <c r="J362" s="499"/>
      <c r="K362" s="499"/>
      <c r="L362" s="499"/>
      <c r="M362" s="499"/>
      <c r="N362" s="499"/>
      <c r="O362" s="499"/>
      <c r="P362" s="499"/>
      <c r="Q362" s="499"/>
      <c r="R362" s="499"/>
      <c r="S362" s="499"/>
      <c r="T362" s="499"/>
      <c r="U362" s="499"/>
      <c r="V362" s="341"/>
      <c r="W362" s="394"/>
    </row>
    <row r="363" spans="1:23" ht="15" customHeight="1" x14ac:dyDescent="0.2">
      <c r="A363" s="250"/>
      <c r="B363" s="197"/>
      <c r="C363" s="189"/>
      <c r="D363" s="189"/>
      <c r="E363" s="189"/>
      <c r="F363" s="198"/>
      <c r="G363" s="228" t="s">
        <v>127</v>
      </c>
      <c r="H363" s="211"/>
      <c r="I363" s="193"/>
      <c r="J363" s="502"/>
      <c r="K363" s="502"/>
      <c r="L363" s="502"/>
      <c r="M363" s="502"/>
      <c r="N363" s="502"/>
      <c r="O363" s="502"/>
      <c r="P363" s="502"/>
      <c r="Q363" s="502"/>
      <c r="R363" s="502"/>
      <c r="S363" s="502"/>
      <c r="T363" s="502"/>
      <c r="U363" s="502"/>
      <c r="V363" s="501"/>
      <c r="W363" s="394"/>
    </row>
    <row r="364" spans="1:23" ht="15" customHeight="1" x14ac:dyDescent="0.2">
      <c r="A364" s="250"/>
      <c r="B364" s="204" t="s">
        <v>129</v>
      </c>
      <c r="C364" s="189"/>
      <c r="D364" s="189"/>
      <c r="E364" s="189"/>
      <c r="F364" s="200"/>
      <c r="G364" s="346" t="s">
        <v>125</v>
      </c>
      <c r="I364" s="347" t="s">
        <v>28</v>
      </c>
      <c r="J364" s="463">
        <f t="shared" ref="J364:U364" si="218">IF(AND($D366=J$48,$E366=J$48),ROUND($D371,2)+ROUND($E371,2),IF($D366=J$48,$D371,IF($E366=J$48,$E371,0)))</f>
        <v>0</v>
      </c>
      <c r="K364" s="463">
        <f t="shared" si="218"/>
        <v>0</v>
      </c>
      <c r="L364" s="463">
        <f t="shared" si="218"/>
        <v>0</v>
      </c>
      <c r="M364" s="463">
        <f t="shared" si="218"/>
        <v>0</v>
      </c>
      <c r="N364" s="463">
        <f t="shared" si="218"/>
        <v>0</v>
      </c>
      <c r="O364" s="463">
        <f t="shared" si="218"/>
        <v>0</v>
      </c>
      <c r="P364" s="463">
        <f t="shared" si="218"/>
        <v>0</v>
      </c>
      <c r="Q364" s="463">
        <f t="shared" si="218"/>
        <v>0</v>
      </c>
      <c r="R364" s="463">
        <f t="shared" si="218"/>
        <v>0</v>
      </c>
      <c r="S364" s="463">
        <f t="shared" si="218"/>
        <v>0</v>
      </c>
      <c r="T364" s="463">
        <f t="shared" si="218"/>
        <v>0</v>
      </c>
      <c r="U364" s="463">
        <f t="shared" si="218"/>
        <v>0</v>
      </c>
      <c r="V364" s="464">
        <f>SUMPRODUCT(ROUND(J364:U364,2))</f>
        <v>0</v>
      </c>
      <c r="W364" s="394"/>
    </row>
    <row r="365" spans="1:23" ht="15" customHeight="1" x14ac:dyDescent="0.2">
      <c r="A365" s="250"/>
      <c r="B365" s="197"/>
      <c r="C365" s="339"/>
      <c r="D365" s="336">
        <v>1</v>
      </c>
      <c r="E365" s="336">
        <v>2</v>
      </c>
      <c r="F365" s="200"/>
      <c r="G365" s="328" t="s">
        <v>123</v>
      </c>
      <c r="H365" s="207"/>
      <c r="I365" s="191"/>
      <c r="J365" s="331">
        <f t="shared" ref="J365:U365" si="219">IF(OR($D368=0,$D369=0),0,IF(AND(J$48&gt;=$D368,J$48&lt;=$D369),"X",""))</f>
        <v>0</v>
      </c>
      <c r="K365" s="331">
        <f t="shared" si="219"/>
        <v>0</v>
      </c>
      <c r="L365" s="331">
        <f t="shared" si="219"/>
        <v>0</v>
      </c>
      <c r="M365" s="331">
        <f t="shared" si="219"/>
        <v>0</v>
      </c>
      <c r="N365" s="331">
        <f t="shared" si="219"/>
        <v>0</v>
      </c>
      <c r="O365" s="331">
        <f t="shared" si="219"/>
        <v>0</v>
      </c>
      <c r="P365" s="331">
        <f t="shared" si="219"/>
        <v>0</v>
      </c>
      <c r="Q365" s="331">
        <f t="shared" si="219"/>
        <v>0</v>
      </c>
      <c r="R365" s="331">
        <f t="shared" si="219"/>
        <v>0</v>
      </c>
      <c r="S365" s="331">
        <f t="shared" si="219"/>
        <v>0</v>
      </c>
      <c r="T365" s="331">
        <f t="shared" si="219"/>
        <v>0</v>
      </c>
      <c r="U365" s="331">
        <f t="shared" si="219"/>
        <v>0</v>
      </c>
      <c r="V365" s="342"/>
      <c r="W365" s="394"/>
    </row>
    <row r="366" spans="1:23" ht="15" customHeight="1" x14ac:dyDescent="0.2">
      <c r="A366" s="250"/>
      <c r="B366" s="197"/>
      <c r="C366" s="503" t="s">
        <v>215</v>
      </c>
      <c r="D366" s="335"/>
      <c r="E366" s="335"/>
      <c r="F366" s="200"/>
      <c r="G366" s="194" t="s">
        <v>86</v>
      </c>
      <c r="H366" s="329"/>
      <c r="I366" s="226" t="s">
        <v>28</v>
      </c>
      <c r="J366" s="459">
        <f>IF(OR($D368=0,$D369=0),0,IF($D366=J$48,MIN(ROUND($D371,2),ROUND(ROUND($D371,2)/$D370*SUMPRODUCT(($J365:$U365="X")*(ROUND($J363:$U363,4))),2)),0))</f>
        <v>0</v>
      </c>
      <c r="K366" s="459">
        <f t="shared" ref="K366:U366" si="220">IF(OR($D368=0,$D369=0),0,IF($D366=K$48,MIN(ROUND($D371,2),ROUND(ROUND($D371,2)/$D370*SUMPRODUCT(($J365:$U365="X")*(ROUND($J363:$U363,4))),2)),0))</f>
        <v>0</v>
      </c>
      <c r="L366" s="459">
        <f t="shared" si="220"/>
        <v>0</v>
      </c>
      <c r="M366" s="459">
        <f t="shared" si="220"/>
        <v>0</v>
      </c>
      <c r="N366" s="459">
        <f t="shared" si="220"/>
        <v>0</v>
      </c>
      <c r="O366" s="459">
        <f t="shared" si="220"/>
        <v>0</v>
      </c>
      <c r="P366" s="459">
        <f t="shared" si="220"/>
        <v>0</v>
      </c>
      <c r="Q366" s="459">
        <f t="shared" si="220"/>
        <v>0</v>
      </c>
      <c r="R366" s="459">
        <f t="shared" si="220"/>
        <v>0</v>
      </c>
      <c r="S366" s="459">
        <f t="shared" si="220"/>
        <v>0</v>
      </c>
      <c r="T366" s="459">
        <f t="shared" si="220"/>
        <v>0</v>
      </c>
      <c r="U366" s="459">
        <f t="shared" si="220"/>
        <v>0</v>
      </c>
      <c r="V366" s="461">
        <f>SUMPRODUCT(ROUND(J366:U366,2))</f>
        <v>0</v>
      </c>
      <c r="W366" s="394"/>
    </row>
    <row r="367" spans="1:23" ht="15" customHeight="1" x14ac:dyDescent="0.2">
      <c r="A367" s="250"/>
      <c r="B367" s="197"/>
      <c r="C367" s="503" t="s">
        <v>216</v>
      </c>
      <c r="D367" s="338"/>
      <c r="E367" s="344"/>
      <c r="F367" s="200"/>
      <c r="G367" s="192" t="s">
        <v>230</v>
      </c>
      <c r="H367" s="208"/>
      <c r="I367" s="226" t="s">
        <v>28</v>
      </c>
      <c r="J367" s="459">
        <f>IF(OR($D368=0,$D369=0),0,IF($D366=J$48,MIN(ROUND($D372,2),ROUND(ROUND($D372,2)/$D370*SUMPRODUCT(($J365:$U365="X")*(ROUND($J363:$U363,4))),2)),0))</f>
        <v>0</v>
      </c>
      <c r="K367" s="459">
        <f t="shared" ref="K367:U367" si="221">IF(OR($D368=0,$D369=0),0,IF($D366=K$48,MIN(ROUND($D372,2),ROUND(ROUND($D372,2)/$D370*SUMPRODUCT(($J365:$U365="X")*(ROUND($J363:$U363,4))),2)),0))</f>
        <v>0</v>
      </c>
      <c r="L367" s="459">
        <f t="shared" si="221"/>
        <v>0</v>
      </c>
      <c r="M367" s="459">
        <f t="shared" si="221"/>
        <v>0</v>
      </c>
      <c r="N367" s="459">
        <f t="shared" si="221"/>
        <v>0</v>
      </c>
      <c r="O367" s="459">
        <f t="shared" si="221"/>
        <v>0</v>
      </c>
      <c r="P367" s="459">
        <f t="shared" si="221"/>
        <v>0</v>
      </c>
      <c r="Q367" s="459">
        <f t="shared" si="221"/>
        <v>0</v>
      </c>
      <c r="R367" s="459">
        <f t="shared" si="221"/>
        <v>0</v>
      </c>
      <c r="S367" s="459">
        <f t="shared" si="221"/>
        <v>0</v>
      </c>
      <c r="T367" s="459">
        <f t="shared" si="221"/>
        <v>0</v>
      </c>
      <c r="U367" s="459">
        <f t="shared" si="221"/>
        <v>0</v>
      </c>
      <c r="V367" s="461">
        <f>SUMPRODUCT(ROUND(J367:U367,2))</f>
        <v>0</v>
      </c>
      <c r="W367" s="394"/>
    </row>
    <row r="368" spans="1:23" ht="15" customHeight="1" x14ac:dyDescent="0.2">
      <c r="A368" s="250"/>
      <c r="B368" s="197"/>
      <c r="C368" s="509" t="s">
        <v>30</v>
      </c>
      <c r="D368" s="327"/>
      <c r="E368" s="327"/>
      <c r="F368" s="200"/>
      <c r="G368" s="265" t="str">
        <f>$P$44</f>
        <v>Pauschale für Sozialabgaben inkl. Berufsgenossenschaft</v>
      </c>
      <c r="H368" s="329"/>
      <c r="I368" s="226" t="s">
        <v>28</v>
      </c>
      <c r="J368" s="459">
        <f>ROUND(J367*$U$44,2)</f>
        <v>0</v>
      </c>
      <c r="K368" s="459">
        <f t="shared" ref="K368:U368" si="222">ROUND(K367*$U$44,2)</f>
        <v>0</v>
      </c>
      <c r="L368" s="459">
        <f t="shared" si="222"/>
        <v>0</v>
      </c>
      <c r="M368" s="459">
        <f t="shared" si="222"/>
        <v>0</v>
      </c>
      <c r="N368" s="459">
        <f t="shared" si="222"/>
        <v>0</v>
      </c>
      <c r="O368" s="459">
        <f t="shared" si="222"/>
        <v>0</v>
      </c>
      <c r="P368" s="459">
        <f t="shared" si="222"/>
        <v>0</v>
      </c>
      <c r="Q368" s="459">
        <f t="shared" si="222"/>
        <v>0</v>
      </c>
      <c r="R368" s="459">
        <f t="shared" si="222"/>
        <v>0</v>
      </c>
      <c r="S368" s="459">
        <f t="shared" si="222"/>
        <v>0</v>
      </c>
      <c r="T368" s="459">
        <f t="shared" si="222"/>
        <v>0</v>
      </c>
      <c r="U368" s="459">
        <f t="shared" si="222"/>
        <v>0</v>
      </c>
      <c r="V368" s="461">
        <f>SUMPRODUCT(ROUND(J368:U368,2))</f>
        <v>0</v>
      </c>
      <c r="W368" s="394"/>
    </row>
    <row r="369" spans="1:23" ht="15" customHeight="1" x14ac:dyDescent="0.2">
      <c r="A369" s="250"/>
      <c r="B369" s="197"/>
      <c r="C369" s="509" t="s">
        <v>31</v>
      </c>
      <c r="D369" s="327"/>
      <c r="E369" s="327"/>
      <c r="F369" s="200"/>
      <c r="G369" s="328" t="s">
        <v>124</v>
      </c>
      <c r="H369" s="207"/>
      <c r="I369" s="191"/>
      <c r="J369" s="331">
        <f t="shared" ref="J369:U369" si="223">IF(OR($E368=0,$E369=0),0,IF(AND(J$48&gt;=$E368,J$48&lt;=$E369),"X",""))</f>
        <v>0</v>
      </c>
      <c r="K369" s="331">
        <f t="shared" si="223"/>
        <v>0</v>
      </c>
      <c r="L369" s="331">
        <f t="shared" si="223"/>
        <v>0</v>
      </c>
      <c r="M369" s="331">
        <f t="shared" si="223"/>
        <v>0</v>
      </c>
      <c r="N369" s="331">
        <f t="shared" si="223"/>
        <v>0</v>
      </c>
      <c r="O369" s="331">
        <f t="shared" si="223"/>
        <v>0</v>
      </c>
      <c r="P369" s="331">
        <f t="shared" si="223"/>
        <v>0</v>
      </c>
      <c r="Q369" s="331">
        <f t="shared" si="223"/>
        <v>0</v>
      </c>
      <c r="R369" s="331">
        <f t="shared" si="223"/>
        <v>0</v>
      </c>
      <c r="S369" s="331">
        <f t="shared" si="223"/>
        <v>0</v>
      </c>
      <c r="T369" s="331">
        <f t="shared" si="223"/>
        <v>0</v>
      </c>
      <c r="U369" s="331">
        <f t="shared" si="223"/>
        <v>0</v>
      </c>
      <c r="V369" s="205"/>
      <c r="W369" s="394"/>
    </row>
    <row r="370" spans="1:23" ht="15" customHeight="1" x14ac:dyDescent="0.2">
      <c r="A370" s="250"/>
      <c r="B370" s="197"/>
      <c r="C370" s="509" t="s">
        <v>126</v>
      </c>
      <c r="D370" s="343" t="str">
        <f>IF(OR(D368=0,D369=0),"",DATEDIF(D368,D369,"m")+1)</f>
        <v/>
      </c>
      <c r="E370" s="343" t="str">
        <f>IF(OR(E368=0,E369=0),"",DATEDIF(E368,E369,"m")+1)</f>
        <v/>
      </c>
      <c r="F370" s="200"/>
      <c r="G370" s="194" t="s">
        <v>86</v>
      </c>
      <c r="H370" s="329"/>
      <c r="I370" s="226" t="s">
        <v>28</v>
      </c>
      <c r="J370" s="459">
        <f>IF(OR($E368=0,$E369=0),0,IF($E366=J$48,MIN(ROUND($E371,2),ROUND(ROUND($E371,2)/$E370*SUMPRODUCT(($J369:$U369="X")*(ROUND($J363:$U363,4))),2)),0))</f>
        <v>0</v>
      </c>
      <c r="K370" s="459">
        <f t="shared" ref="K370:U370" si="224">IF(OR($E368=0,$E369=0),0,IF($E366=K$48,MIN(ROUND($E371,2),ROUND(ROUND($E371,2)/$E370*SUMPRODUCT(($J369:$U369="X")*(ROUND($J363:$U363,4))),2)),0))</f>
        <v>0</v>
      </c>
      <c r="L370" s="459">
        <f t="shared" si="224"/>
        <v>0</v>
      </c>
      <c r="M370" s="459">
        <f t="shared" si="224"/>
        <v>0</v>
      </c>
      <c r="N370" s="459">
        <f t="shared" si="224"/>
        <v>0</v>
      </c>
      <c r="O370" s="459">
        <f t="shared" si="224"/>
        <v>0</v>
      </c>
      <c r="P370" s="459">
        <f t="shared" si="224"/>
        <v>0</v>
      </c>
      <c r="Q370" s="459">
        <f t="shared" si="224"/>
        <v>0</v>
      </c>
      <c r="R370" s="459">
        <f t="shared" si="224"/>
        <v>0</v>
      </c>
      <c r="S370" s="459">
        <f t="shared" si="224"/>
        <v>0</v>
      </c>
      <c r="T370" s="459">
        <f t="shared" si="224"/>
        <v>0</v>
      </c>
      <c r="U370" s="459">
        <f t="shared" si="224"/>
        <v>0</v>
      </c>
      <c r="V370" s="461">
        <f>SUMPRODUCT(ROUND(J370:U370,2))</f>
        <v>0</v>
      </c>
      <c r="W370" s="394"/>
    </row>
    <row r="371" spans="1:23" ht="15" customHeight="1" x14ac:dyDescent="0.2">
      <c r="A371" s="250"/>
      <c r="B371" s="197"/>
      <c r="C371" s="503" t="s">
        <v>218</v>
      </c>
      <c r="D371" s="249"/>
      <c r="E371" s="249"/>
      <c r="F371" s="200"/>
      <c r="G371" s="192" t="s">
        <v>230</v>
      </c>
      <c r="H371" s="208"/>
      <c r="I371" s="226" t="s">
        <v>28</v>
      </c>
      <c r="J371" s="459">
        <f>IF(OR($E368=0,$E369=0),0,IF($E366=J$48,MIN(ROUND($E372,2),ROUND(ROUND($E372,2)/$E370*SUMPRODUCT(($J369:$U369="X")*(ROUND($J363:$U363,4))),2)),0))</f>
        <v>0</v>
      </c>
      <c r="K371" s="459">
        <f t="shared" ref="K371:U371" si="225">IF(OR($E368=0,$E369=0),0,IF($E366=K$48,MIN(ROUND($E372,2),ROUND(ROUND($E372,2)/$E370*SUMPRODUCT(($J369:$U369="X")*(ROUND($J363:$U363,4))),2)),0))</f>
        <v>0</v>
      </c>
      <c r="L371" s="459">
        <f t="shared" si="225"/>
        <v>0</v>
      </c>
      <c r="M371" s="459">
        <f t="shared" si="225"/>
        <v>0</v>
      </c>
      <c r="N371" s="459">
        <f t="shared" si="225"/>
        <v>0</v>
      </c>
      <c r="O371" s="459">
        <f t="shared" si="225"/>
        <v>0</v>
      </c>
      <c r="P371" s="459">
        <f t="shared" si="225"/>
        <v>0</v>
      </c>
      <c r="Q371" s="459">
        <f t="shared" si="225"/>
        <v>0</v>
      </c>
      <c r="R371" s="459">
        <f t="shared" si="225"/>
        <v>0</v>
      </c>
      <c r="S371" s="459">
        <f t="shared" si="225"/>
        <v>0</v>
      </c>
      <c r="T371" s="459">
        <f t="shared" si="225"/>
        <v>0</v>
      </c>
      <c r="U371" s="459">
        <f t="shared" si="225"/>
        <v>0</v>
      </c>
      <c r="V371" s="461">
        <f>SUMPRODUCT(ROUND(J371:U371,2))</f>
        <v>0</v>
      </c>
      <c r="W371" s="394"/>
    </row>
    <row r="372" spans="1:23" ht="15" customHeight="1" x14ac:dyDescent="0.2">
      <c r="A372" s="250"/>
      <c r="B372" s="197"/>
      <c r="C372" s="503" t="s">
        <v>231</v>
      </c>
      <c r="D372" s="249"/>
      <c r="E372" s="249"/>
      <c r="F372" s="200"/>
      <c r="G372" s="504" t="str">
        <f>$P$44</f>
        <v>Pauschale für Sozialabgaben inkl. Berufsgenossenschaft</v>
      </c>
      <c r="H372" s="505"/>
      <c r="I372" s="506" t="s">
        <v>28</v>
      </c>
      <c r="J372" s="507">
        <f t="shared" ref="J372:U372" si="226">ROUND(J371*$U$44,2)</f>
        <v>0</v>
      </c>
      <c r="K372" s="507">
        <f t="shared" si="226"/>
        <v>0</v>
      </c>
      <c r="L372" s="507">
        <f t="shared" si="226"/>
        <v>0</v>
      </c>
      <c r="M372" s="507">
        <f t="shared" si="226"/>
        <v>0</v>
      </c>
      <c r="N372" s="507">
        <f t="shared" si="226"/>
        <v>0</v>
      </c>
      <c r="O372" s="507">
        <f t="shared" si="226"/>
        <v>0</v>
      </c>
      <c r="P372" s="507">
        <f t="shared" si="226"/>
        <v>0</v>
      </c>
      <c r="Q372" s="507">
        <f t="shared" si="226"/>
        <v>0</v>
      </c>
      <c r="R372" s="507">
        <f t="shared" si="226"/>
        <v>0</v>
      </c>
      <c r="S372" s="507">
        <f t="shared" si="226"/>
        <v>0</v>
      </c>
      <c r="T372" s="507">
        <f t="shared" si="226"/>
        <v>0</v>
      </c>
      <c r="U372" s="507">
        <f t="shared" si="226"/>
        <v>0</v>
      </c>
      <c r="V372" s="508">
        <f>SUMPRODUCT(ROUND(J372:U372,2))</f>
        <v>0</v>
      </c>
      <c r="W372" s="394"/>
    </row>
    <row r="373" spans="1:23" ht="15" customHeight="1" thickBot="1" x14ac:dyDescent="0.25">
      <c r="A373" s="250"/>
      <c r="B373" s="231"/>
      <c r="C373" s="232"/>
      <c r="D373" s="232"/>
      <c r="E373" s="232"/>
      <c r="F373" s="334"/>
      <c r="G373" s="245"/>
      <c r="H373" s="337"/>
      <c r="I373" s="253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7"/>
      <c r="W373" s="394">
        <f>IF(COUNTIF(V361:V372,"&gt;0")&gt;0,1,0)</f>
        <v>0</v>
      </c>
    </row>
    <row r="374" spans="1:23" ht="15" customHeight="1" thickTop="1" x14ac:dyDescent="0.2">
      <c r="A374" s="250"/>
      <c r="B374" s="330"/>
      <c r="C374" s="332"/>
      <c r="D374" s="332"/>
      <c r="E374" s="332"/>
      <c r="F374" s="333"/>
      <c r="G374" s="215" t="s">
        <v>99</v>
      </c>
      <c r="H374" s="216"/>
      <c r="I374" s="217"/>
      <c r="J374" s="420"/>
      <c r="K374" s="420"/>
      <c r="L374" s="420"/>
      <c r="M374" s="420"/>
      <c r="N374" s="420"/>
      <c r="O374" s="420"/>
      <c r="P374" s="420"/>
      <c r="Q374" s="420"/>
      <c r="R374" s="420"/>
      <c r="S374" s="420"/>
      <c r="T374" s="420"/>
      <c r="U374" s="420"/>
      <c r="V374" s="340"/>
      <c r="W374" s="394"/>
    </row>
    <row r="375" spans="1:23" ht="15" customHeight="1" x14ac:dyDescent="0.2">
      <c r="A375" s="250"/>
      <c r="B375" s="204" t="s">
        <v>5</v>
      </c>
      <c r="C375" s="189"/>
      <c r="D375" s="701"/>
      <c r="E375" s="702"/>
      <c r="F375" s="199"/>
      <c r="G375" s="190" t="s">
        <v>59</v>
      </c>
      <c r="H375" s="206"/>
      <c r="I375" s="191"/>
      <c r="J375" s="499"/>
      <c r="K375" s="499"/>
      <c r="L375" s="499"/>
      <c r="M375" s="499"/>
      <c r="N375" s="499"/>
      <c r="O375" s="499"/>
      <c r="P375" s="499"/>
      <c r="Q375" s="499"/>
      <c r="R375" s="499"/>
      <c r="S375" s="499"/>
      <c r="T375" s="499"/>
      <c r="U375" s="499"/>
      <c r="V375" s="341"/>
      <c r="W375" s="394"/>
    </row>
    <row r="376" spans="1:23" ht="15" customHeight="1" x14ac:dyDescent="0.2">
      <c r="A376" s="250"/>
      <c r="B376" s="197"/>
      <c r="C376" s="189"/>
      <c r="D376" s="189"/>
      <c r="E376" s="189"/>
      <c r="F376" s="198"/>
      <c r="G376" s="228" t="s">
        <v>127</v>
      </c>
      <c r="H376" s="211"/>
      <c r="I376" s="193"/>
      <c r="J376" s="502"/>
      <c r="K376" s="502"/>
      <c r="L376" s="502"/>
      <c r="M376" s="502"/>
      <c r="N376" s="502"/>
      <c r="O376" s="502"/>
      <c r="P376" s="502"/>
      <c r="Q376" s="502"/>
      <c r="R376" s="502"/>
      <c r="S376" s="502"/>
      <c r="T376" s="502"/>
      <c r="U376" s="502"/>
      <c r="V376" s="501"/>
      <c r="W376" s="394"/>
    </row>
    <row r="377" spans="1:23" ht="15" customHeight="1" x14ac:dyDescent="0.2">
      <c r="A377" s="250"/>
      <c r="B377" s="204" t="s">
        <v>129</v>
      </c>
      <c r="C377" s="189"/>
      <c r="D377" s="189"/>
      <c r="E377" s="189"/>
      <c r="F377" s="200"/>
      <c r="G377" s="346" t="s">
        <v>125</v>
      </c>
      <c r="I377" s="347" t="s">
        <v>28</v>
      </c>
      <c r="J377" s="463">
        <f t="shared" ref="J377:U377" si="227">IF(AND($D379=J$48,$E379=J$48),ROUND($D384,2)+ROUND($E384,2),IF($D379=J$48,$D384,IF($E379=J$48,$E384,0)))</f>
        <v>0</v>
      </c>
      <c r="K377" s="463">
        <f t="shared" si="227"/>
        <v>0</v>
      </c>
      <c r="L377" s="463">
        <f t="shared" si="227"/>
        <v>0</v>
      </c>
      <c r="M377" s="463">
        <f t="shared" si="227"/>
        <v>0</v>
      </c>
      <c r="N377" s="463">
        <f t="shared" si="227"/>
        <v>0</v>
      </c>
      <c r="O377" s="463">
        <f t="shared" si="227"/>
        <v>0</v>
      </c>
      <c r="P377" s="463">
        <f t="shared" si="227"/>
        <v>0</v>
      </c>
      <c r="Q377" s="463">
        <f t="shared" si="227"/>
        <v>0</v>
      </c>
      <c r="R377" s="463">
        <f t="shared" si="227"/>
        <v>0</v>
      </c>
      <c r="S377" s="463">
        <f t="shared" si="227"/>
        <v>0</v>
      </c>
      <c r="T377" s="463">
        <f t="shared" si="227"/>
        <v>0</v>
      </c>
      <c r="U377" s="463">
        <f t="shared" si="227"/>
        <v>0</v>
      </c>
      <c r="V377" s="464">
        <f>SUMPRODUCT(ROUND(J377:U377,2))</f>
        <v>0</v>
      </c>
      <c r="W377" s="394"/>
    </row>
    <row r="378" spans="1:23" ht="15" customHeight="1" x14ac:dyDescent="0.2">
      <c r="A378" s="250"/>
      <c r="B378" s="197"/>
      <c r="C378" s="339"/>
      <c r="D378" s="336">
        <v>1</v>
      </c>
      <c r="E378" s="336">
        <v>2</v>
      </c>
      <c r="F378" s="200"/>
      <c r="G378" s="328" t="s">
        <v>123</v>
      </c>
      <c r="H378" s="207"/>
      <c r="I378" s="191"/>
      <c r="J378" s="331">
        <f t="shared" ref="J378:U378" si="228">IF(OR($D381=0,$D382=0),0,IF(AND(J$48&gt;=$D381,J$48&lt;=$D382),"X",""))</f>
        <v>0</v>
      </c>
      <c r="K378" s="331">
        <f t="shared" si="228"/>
        <v>0</v>
      </c>
      <c r="L378" s="331">
        <f t="shared" si="228"/>
        <v>0</v>
      </c>
      <c r="M378" s="331">
        <f t="shared" si="228"/>
        <v>0</v>
      </c>
      <c r="N378" s="331">
        <f t="shared" si="228"/>
        <v>0</v>
      </c>
      <c r="O378" s="331">
        <f t="shared" si="228"/>
        <v>0</v>
      </c>
      <c r="P378" s="331">
        <f t="shared" si="228"/>
        <v>0</v>
      </c>
      <c r="Q378" s="331">
        <f t="shared" si="228"/>
        <v>0</v>
      </c>
      <c r="R378" s="331">
        <f t="shared" si="228"/>
        <v>0</v>
      </c>
      <c r="S378" s="331">
        <f t="shared" si="228"/>
        <v>0</v>
      </c>
      <c r="T378" s="331">
        <f t="shared" si="228"/>
        <v>0</v>
      </c>
      <c r="U378" s="331">
        <f t="shared" si="228"/>
        <v>0</v>
      </c>
      <c r="V378" s="342"/>
      <c r="W378" s="394"/>
    </row>
    <row r="379" spans="1:23" ht="15" customHeight="1" x14ac:dyDescent="0.2">
      <c r="A379" s="250"/>
      <c r="B379" s="197"/>
      <c r="C379" s="503" t="s">
        <v>215</v>
      </c>
      <c r="D379" s="335"/>
      <c r="E379" s="335"/>
      <c r="F379" s="200"/>
      <c r="G379" s="194" t="s">
        <v>86</v>
      </c>
      <c r="H379" s="329"/>
      <c r="I379" s="226" t="s">
        <v>28</v>
      </c>
      <c r="J379" s="459">
        <f>IF(OR($D381=0,$D382=0),0,IF($D379=J$48,MIN(ROUND($D384,2),ROUND(ROUND($D384,2)/$D383*SUMPRODUCT(($J378:$U378="X")*(ROUND($J376:$U376,4))),2)),0))</f>
        <v>0</v>
      </c>
      <c r="K379" s="459">
        <f t="shared" ref="K379:U379" si="229">IF(OR($D381=0,$D382=0),0,IF($D379=K$48,MIN(ROUND($D384,2),ROUND(ROUND($D384,2)/$D383*SUMPRODUCT(($J378:$U378="X")*(ROUND($J376:$U376,4))),2)),0))</f>
        <v>0</v>
      </c>
      <c r="L379" s="459">
        <f t="shared" si="229"/>
        <v>0</v>
      </c>
      <c r="M379" s="459">
        <f t="shared" si="229"/>
        <v>0</v>
      </c>
      <c r="N379" s="459">
        <f t="shared" si="229"/>
        <v>0</v>
      </c>
      <c r="O379" s="459">
        <f t="shared" si="229"/>
        <v>0</v>
      </c>
      <c r="P379" s="459">
        <f t="shared" si="229"/>
        <v>0</v>
      </c>
      <c r="Q379" s="459">
        <f t="shared" si="229"/>
        <v>0</v>
      </c>
      <c r="R379" s="459">
        <f t="shared" si="229"/>
        <v>0</v>
      </c>
      <c r="S379" s="459">
        <f t="shared" si="229"/>
        <v>0</v>
      </c>
      <c r="T379" s="459">
        <f t="shared" si="229"/>
        <v>0</v>
      </c>
      <c r="U379" s="459">
        <f t="shared" si="229"/>
        <v>0</v>
      </c>
      <c r="V379" s="461">
        <f>SUMPRODUCT(ROUND(J379:U379,2))</f>
        <v>0</v>
      </c>
      <c r="W379" s="394"/>
    </row>
    <row r="380" spans="1:23" ht="15" customHeight="1" x14ac:dyDescent="0.2">
      <c r="A380" s="250"/>
      <c r="B380" s="197"/>
      <c r="C380" s="503" t="s">
        <v>216</v>
      </c>
      <c r="D380" s="338"/>
      <c r="E380" s="344"/>
      <c r="F380" s="200"/>
      <c r="G380" s="192" t="s">
        <v>230</v>
      </c>
      <c r="H380" s="208"/>
      <c r="I380" s="226" t="s">
        <v>28</v>
      </c>
      <c r="J380" s="459">
        <f>IF(OR($D381=0,$D382=0),0,IF($D379=J$48,MIN(ROUND($D385,2),ROUND(ROUND($D385,2)/$D383*SUMPRODUCT(($J378:$U378="X")*(ROUND($J376:$U376,4))),2)),0))</f>
        <v>0</v>
      </c>
      <c r="K380" s="459">
        <f t="shared" ref="K380:U380" si="230">IF(OR($D381=0,$D382=0),0,IF($D379=K$48,MIN(ROUND($D385,2),ROUND(ROUND($D385,2)/$D383*SUMPRODUCT(($J378:$U378="X")*(ROUND($J376:$U376,4))),2)),0))</f>
        <v>0</v>
      </c>
      <c r="L380" s="459">
        <f t="shared" si="230"/>
        <v>0</v>
      </c>
      <c r="M380" s="459">
        <f t="shared" si="230"/>
        <v>0</v>
      </c>
      <c r="N380" s="459">
        <f t="shared" si="230"/>
        <v>0</v>
      </c>
      <c r="O380" s="459">
        <f t="shared" si="230"/>
        <v>0</v>
      </c>
      <c r="P380" s="459">
        <f t="shared" si="230"/>
        <v>0</v>
      </c>
      <c r="Q380" s="459">
        <f t="shared" si="230"/>
        <v>0</v>
      </c>
      <c r="R380" s="459">
        <f t="shared" si="230"/>
        <v>0</v>
      </c>
      <c r="S380" s="459">
        <f t="shared" si="230"/>
        <v>0</v>
      </c>
      <c r="T380" s="459">
        <f t="shared" si="230"/>
        <v>0</v>
      </c>
      <c r="U380" s="459">
        <f t="shared" si="230"/>
        <v>0</v>
      </c>
      <c r="V380" s="461">
        <f>SUMPRODUCT(ROUND(J380:U380,2))</f>
        <v>0</v>
      </c>
      <c r="W380" s="394"/>
    </row>
    <row r="381" spans="1:23" ht="15" customHeight="1" x14ac:dyDescent="0.2">
      <c r="A381" s="250"/>
      <c r="B381" s="197"/>
      <c r="C381" s="509" t="s">
        <v>30</v>
      </c>
      <c r="D381" s="327"/>
      <c r="E381" s="327"/>
      <c r="F381" s="200"/>
      <c r="G381" s="265" t="str">
        <f>$P$44</f>
        <v>Pauschale für Sozialabgaben inkl. Berufsgenossenschaft</v>
      </c>
      <c r="H381" s="329"/>
      <c r="I381" s="226" t="s">
        <v>28</v>
      </c>
      <c r="J381" s="459">
        <f>ROUND(J380*$U$44,2)</f>
        <v>0</v>
      </c>
      <c r="K381" s="459">
        <f t="shared" ref="K381:U381" si="231">ROUND(K380*$U$44,2)</f>
        <v>0</v>
      </c>
      <c r="L381" s="459">
        <f t="shared" si="231"/>
        <v>0</v>
      </c>
      <c r="M381" s="459">
        <f t="shared" si="231"/>
        <v>0</v>
      </c>
      <c r="N381" s="459">
        <f t="shared" si="231"/>
        <v>0</v>
      </c>
      <c r="O381" s="459">
        <f t="shared" si="231"/>
        <v>0</v>
      </c>
      <c r="P381" s="459">
        <f t="shared" si="231"/>
        <v>0</v>
      </c>
      <c r="Q381" s="459">
        <f t="shared" si="231"/>
        <v>0</v>
      </c>
      <c r="R381" s="459">
        <f t="shared" si="231"/>
        <v>0</v>
      </c>
      <c r="S381" s="459">
        <f t="shared" si="231"/>
        <v>0</v>
      </c>
      <c r="T381" s="459">
        <f t="shared" si="231"/>
        <v>0</v>
      </c>
      <c r="U381" s="459">
        <f t="shared" si="231"/>
        <v>0</v>
      </c>
      <c r="V381" s="461">
        <f>SUMPRODUCT(ROUND(J381:U381,2))</f>
        <v>0</v>
      </c>
      <c r="W381" s="394"/>
    </row>
    <row r="382" spans="1:23" ht="15" customHeight="1" x14ac:dyDescent="0.2">
      <c r="A382" s="250"/>
      <c r="B382" s="197"/>
      <c r="C382" s="509" t="s">
        <v>31</v>
      </c>
      <c r="D382" s="327"/>
      <c r="E382" s="327"/>
      <c r="F382" s="200"/>
      <c r="G382" s="328" t="s">
        <v>124</v>
      </c>
      <c r="H382" s="207"/>
      <c r="I382" s="191"/>
      <c r="J382" s="331">
        <f t="shared" ref="J382:U382" si="232">IF(OR($E381=0,$E382=0),0,IF(AND(J$48&gt;=$E381,J$48&lt;=$E382),"X",""))</f>
        <v>0</v>
      </c>
      <c r="K382" s="331">
        <f t="shared" si="232"/>
        <v>0</v>
      </c>
      <c r="L382" s="331">
        <f t="shared" si="232"/>
        <v>0</v>
      </c>
      <c r="M382" s="331">
        <f t="shared" si="232"/>
        <v>0</v>
      </c>
      <c r="N382" s="331">
        <f t="shared" si="232"/>
        <v>0</v>
      </c>
      <c r="O382" s="331">
        <f t="shared" si="232"/>
        <v>0</v>
      </c>
      <c r="P382" s="331">
        <f t="shared" si="232"/>
        <v>0</v>
      </c>
      <c r="Q382" s="331">
        <f t="shared" si="232"/>
        <v>0</v>
      </c>
      <c r="R382" s="331">
        <f t="shared" si="232"/>
        <v>0</v>
      </c>
      <c r="S382" s="331">
        <f t="shared" si="232"/>
        <v>0</v>
      </c>
      <c r="T382" s="331">
        <f t="shared" si="232"/>
        <v>0</v>
      </c>
      <c r="U382" s="331">
        <f t="shared" si="232"/>
        <v>0</v>
      </c>
      <c r="V382" s="205"/>
      <c r="W382" s="394"/>
    </row>
    <row r="383" spans="1:23" ht="15" customHeight="1" x14ac:dyDescent="0.2">
      <c r="A383" s="250"/>
      <c r="B383" s="197"/>
      <c r="C383" s="509" t="s">
        <v>126</v>
      </c>
      <c r="D383" s="343" t="str">
        <f>IF(OR(D381=0,D382=0),"",DATEDIF(D381,D382,"m")+1)</f>
        <v/>
      </c>
      <c r="E383" s="343" t="str">
        <f>IF(OR(E381=0,E382=0),"",DATEDIF(E381,E382,"m")+1)</f>
        <v/>
      </c>
      <c r="F383" s="200"/>
      <c r="G383" s="194" t="s">
        <v>86</v>
      </c>
      <c r="H383" s="329"/>
      <c r="I383" s="226" t="s">
        <v>28</v>
      </c>
      <c r="J383" s="459">
        <f>IF(OR($E381=0,$E382=0),0,IF($E379=J$48,MIN(ROUND($E384,2),ROUND(ROUND($E384,2)/$E383*SUMPRODUCT(($J382:$U382="X")*(ROUND($J376:$U376,4))),2)),0))</f>
        <v>0</v>
      </c>
      <c r="K383" s="459">
        <f t="shared" ref="K383:U383" si="233">IF(OR($E381=0,$E382=0),0,IF($E379=K$48,MIN(ROUND($E384,2),ROUND(ROUND($E384,2)/$E383*SUMPRODUCT(($J382:$U382="X")*(ROUND($J376:$U376,4))),2)),0))</f>
        <v>0</v>
      </c>
      <c r="L383" s="459">
        <f t="shared" si="233"/>
        <v>0</v>
      </c>
      <c r="M383" s="459">
        <f t="shared" si="233"/>
        <v>0</v>
      </c>
      <c r="N383" s="459">
        <f t="shared" si="233"/>
        <v>0</v>
      </c>
      <c r="O383" s="459">
        <f t="shared" si="233"/>
        <v>0</v>
      </c>
      <c r="P383" s="459">
        <f t="shared" si="233"/>
        <v>0</v>
      </c>
      <c r="Q383" s="459">
        <f t="shared" si="233"/>
        <v>0</v>
      </c>
      <c r="R383" s="459">
        <f t="shared" si="233"/>
        <v>0</v>
      </c>
      <c r="S383" s="459">
        <f t="shared" si="233"/>
        <v>0</v>
      </c>
      <c r="T383" s="459">
        <f t="shared" si="233"/>
        <v>0</v>
      </c>
      <c r="U383" s="459">
        <f t="shared" si="233"/>
        <v>0</v>
      </c>
      <c r="V383" s="461">
        <f>SUMPRODUCT(ROUND(J383:U383,2))</f>
        <v>0</v>
      </c>
      <c r="W383" s="394"/>
    </row>
    <row r="384" spans="1:23" ht="15" customHeight="1" x14ac:dyDescent="0.2">
      <c r="A384" s="250"/>
      <c r="B384" s="197"/>
      <c r="C384" s="503" t="s">
        <v>218</v>
      </c>
      <c r="D384" s="249"/>
      <c r="E384" s="249"/>
      <c r="F384" s="200"/>
      <c r="G384" s="192" t="s">
        <v>230</v>
      </c>
      <c r="H384" s="208"/>
      <c r="I384" s="226" t="s">
        <v>28</v>
      </c>
      <c r="J384" s="459">
        <f>IF(OR($E381=0,$E382=0),0,IF($E379=J$48,MIN(ROUND($E385,2),ROUND(ROUND($E385,2)/$E383*SUMPRODUCT(($J382:$U382="X")*(ROUND($J376:$U376,4))),2)),0))</f>
        <v>0</v>
      </c>
      <c r="K384" s="459">
        <f t="shared" ref="K384:U384" si="234">IF(OR($E381=0,$E382=0),0,IF($E379=K$48,MIN(ROUND($E385,2),ROUND(ROUND($E385,2)/$E383*SUMPRODUCT(($J382:$U382="X")*(ROUND($J376:$U376,4))),2)),0))</f>
        <v>0</v>
      </c>
      <c r="L384" s="459">
        <f t="shared" si="234"/>
        <v>0</v>
      </c>
      <c r="M384" s="459">
        <f t="shared" si="234"/>
        <v>0</v>
      </c>
      <c r="N384" s="459">
        <f t="shared" si="234"/>
        <v>0</v>
      </c>
      <c r="O384" s="459">
        <f t="shared" si="234"/>
        <v>0</v>
      </c>
      <c r="P384" s="459">
        <f t="shared" si="234"/>
        <v>0</v>
      </c>
      <c r="Q384" s="459">
        <f t="shared" si="234"/>
        <v>0</v>
      </c>
      <c r="R384" s="459">
        <f t="shared" si="234"/>
        <v>0</v>
      </c>
      <c r="S384" s="459">
        <f t="shared" si="234"/>
        <v>0</v>
      </c>
      <c r="T384" s="459">
        <f t="shared" si="234"/>
        <v>0</v>
      </c>
      <c r="U384" s="459">
        <f t="shared" si="234"/>
        <v>0</v>
      </c>
      <c r="V384" s="461">
        <f>SUMPRODUCT(ROUND(J384:U384,2))</f>
        <v>0</v>
      </c>
      <c r="W384" s="394"/>
    </row>
    <row r="385" spans="1:23" ht="15" customHeight="1" x14ac:dyDescent="0.2">
      <c r="A385" s="250"/>
      <c r="B385" s="197"/>
      <c r="C385" s="503" t="s">
        <v>231</v>
      </c>
      <c r="D385" s="249"/>
      <c r="E385" s="249"/>
      <c r="F385" s="200"/>
      <c r="G385" s="504" t="str">
        <f>$P$44</f>
        <v>Pauschale für Sozialabgaben inkl. Berufsgenossenschaft</v>
      </c>
      <c r="H385" s="505"/>
      <c r="I385" s="506" t="s">
        <v>28</v>
      </c>
      <c r="J385" s="507">
        <f t="shared" ref="J385:U385" si="235">ROUND(J384*$U$44,2)</f>
        <v>0</v>
      </c>
      <c r="K385" s="507">
        <f t="shared" si="235"/>
        <v>0</v>
      </c>
      <c r="L385" s="507">
        <f t="shared" si="235"/>
        <v>0</v>
      </c>
      <c r="M385" s="507">
        <f t="shared" si="235"/>
        <v>0</v>
      </c>
      <c r="N385" s="507">
        <f t="shared" si="235"/>
        <v>0</v>
      </c>
      <c r="O385" s="507">
        <f t="shared" si="235"/>
        <v>0</v>
      </c>
      <c r="P385" s="507">
        <f t="shared" si="235"/>
        <v>0</v>
      </c>
      <c r="Q385" s="507">
        <f t="shared" si="235"/>
        <v>0</v>
      </c>
      <c r="R385" s="507">
        <f t="shared" si="235"/>
        <v>0</v>
      </c>
      <c r="S385" s="507">
        <f t="shared" si="235"/>
        <v>0</v>
      </c>
      <c r="T385" s="507">
        <f t="shared" si="235"/>
        <v>0</v>
      </c>
      <c r="U385" s="507">
        <f t="shared" si="235"/>
        <v>0</v>
      </c>
      <c r="V385" s="508">
        <f>SUMPRODUCT(ROUND(J385:U385,2))</f>
        <v>0</v>
      </c>
      <c r="W385" s="394"/>
    </row>
    <row r="386" spans="1:23" ht="15" customHeight="1" thickBot="1" x14ac:dyDescent="0.25">
      <c r="A386" s="250"/>
      <c r="B386" s="231"/>
      <c r="C386" s="232"/>
      <c r="D386" s="232"/>
      <c r="E386" s="232"/>
      <c r="F386" s="334"/>
      <c r="G386" s="245"/>
      <c r="H386" s="337"/>
      <c r="I386" s="253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7"/>
      <c r="W386" s="394">
        <f>IF(COUNTIF(V374:V385,"&gt;0")&gt;0,1,0)</f>
        <v>0</v>
      </c>
    </row>
    <row r="387" spans="1:23" ht="15" customHeight="1" thickTop="1" x14ac:dyDescent="0.2">
      <c r="A387" s="250"/>
      <c r="B387" s="330"/>
      <c r="C387" s="332"/>
      <c r="D387" s="332"/>
      <c r="E387" s="332"/>
      <c r="F387" s="333"/>
      <c r="G387" s="215" t="s">
        <v>99</v>
      </c>
      <c r="H387" s="216"/>
      <c r="I387" s="217"/>
      <c r="J387" s="420"/>
      <c r="K387" s="420"/>
      <c r="L387" s="420"/>
      <c r="M387" s="420"/>
      <c r="N387" s="420"/>
      <c r="O387" s="420"/>
      <c r="P387" s="420"/>
      <c r="Q387" s="420"/>
      <c r="R387" s="420"/>
      <c r="S387" s="420"/>
      <c r="T387" s="420"/>
      <c r="U387" s="420"/>
      <c r="V387" s="340"/>
      <c r="W387" s="394"/>
    </row>
    <row r="388" spans="1:23" ht="15" customHeight="1" x14ac:dyDescent="0.2">
      <c r="A388" s="250"/>
      <c r="B388" s="204" t="s">
        <v>5</v>
      </c>
      <c r="C388" s="189"/>
      <c r="D388" s="701"/>
      <c r="E388" s="702"/>
      <c r="F388" s="199"/>
      <c r="G388" s="190" t="s">
        <v>59</v>
      </c>
      <c r="H388" s="206"/>
      <c r="I388" s="191"/>
      <c r="J388" s="499"/>
      <c r="K388" s="499"/>
      <c r="L388" s="499"/>
      <c r="M388" s="499"/>
      <c r="N388" s="499"/>
      <c r="O388" s="499"/>
      <c r="P388" s="499"/>
      <c r="Q388" s="499"/>
      <c r="R388" s="499"/>
      <c r="S388" s="499"/>
      <c r="T388" s="499"/>
      <c r="U388" s="499"/>
      <c r="V388" s="341"/>
      <c r="W388" s="394"/>
    </row>
    <row r="389" spans="1:23" ht="15" customHeight="1" x14ac:dyDescent="0.2">
      <c r="A389" s="250"/>
      <c r="B389" s="197"/>
      <c r="C389" s="189"/>
      <c r="D389" s="189"/>
      <c r="E389" s="189"/>
      <c r="F389" s="198"/>
      <c r="G389" s="228" t="s">
        <v>127</v>
      </c>
      <c r="H389" s="211"/>
      <c r="I389" s="193"/>
      <c r="J389" s="502"/>
      <c r="K389" s="502"/>
      <c r="L389" s="502"/>
      <c r="M389" s="502"/>
      <c r="N389" s="502"/>
      <c r="O389" s="502"/>
      <c r="P389" s="502"/>
      <c r="Q389" s="502"/>
      <c r="R389" s="502"/>
      <c r="S389" s="502"/>
      <c r="T389" s="502"/>
      <c r="U389" s="502"/>
      <c r="V389" s="501"/>
      <c r="W389" s="394"/>
    </row>
    <row r="390" spans="1:23" ht="15" customHeight="1" x14ac:dyDescent="0.2">
      <c r="A390" s="250"/>
      <c r="B390" s="204" t="s">
        <v>129</v>
      </c>
      <c r="C390" s="189"/>
      <c r="D390" s="189"/>
      <c r="E390" s="189"/>
      <c r="F390" s="200"/>
      <c r="G390" s="346" t="s">
        <v>125</v>
      </c>
      <c r="I390" s="347" t="s">
        <v>28</v>
      </c>
      <c r="J390" s="463">
        <f t="shared" ref="J390:U390" si="236">IF(AND($D392=J$48,$E392=J$48),ROUND($D397,2)+ROUND($E397,2),IF($D392=J$48,$D397,IF($E392=J$48,$E397,0)))</f>
        <v>0</v>
      </c>
      <c r="K390" s="463">
        <f t="shared" si="236"/>
        <v>0</v>
      </c>
      <c r="L390" s="463">
        <f t="shared" si="236"/>
        <v>0</v>
      </c>
      <c r="M390" s="463">
        <f t="shared" si="236"/>
        <v>0</v>
      </c>
      <c r="N390" s="463">
        <f t="shared" si="236"/>
        <v>0</v>
      </c>
      <c r="O390" s="463">
        <f t="shared" si="236"/>
        <v>0</v>
      </c>
      <c r="P390" s="463">
        <f t="shared" si="236"/>
        <v>0</v>
      </c>
      <c r="Q390" s="463">
        <f t="shared" si="236"/>
        <v>0</v>
      </c>
      <c r="R390" s="463">
        <f t="shared" si="236"/>
        <v>0</v>
      </c>
      <c r="S390" s="463">
        <f t="shared" si="236"/>
        <v>0</v>
      </c>
      <c r="T390" s="463">
        <f t="shared" si="236"/>
        <v>0</v>
      </c>
      <c r="U390" s="463">
        <f t="shared" si="236"/>
        <v>0</v>
      </c>
      <c r="V390" s="464">
        <f>SUMPRODUCT(ROUND(J390:U390,2))</f>
        <v>0</v>
      </c>
      <c r="W390" s="394"/>
    </row>
    <row r="391" spans="1:23" ht="15" customHeight="1" x14ac:dyDescent="0.2">
      <c r="A391" s="250"/>
      <c r="B391" s="197"/>
      <c r="C391" s="339"/>
      <c r="D391" s="336">
        <v>1</v>
      </c>
      <c r="E391" s="336">
        <v>2</v>
      </c>
      <c r="F391" s="200"/>
      <c r="G391" s="328" t="s">
        <v>123</v>
      </c>
      <c r="H391" s="207"/>
      <c r="I391" s="191"/>
      <c r="J391" s="331">
        <f t="shared" ref="J391:U391" si="237">IF(OR($D394=0,$D395=0),0,IF(AND(J$48&gt;=$D394,J$48&lt;=$D395),"X",""))</f>
        <v>0</v>
      </c>
      <c r="K391" s="331">
        <f t="shared" si="237"/>
        <v>0</v>
      </c>
      <c r="L391" s="331">
        <f t="shared" si="237"/>
        <v>0</v>
      </c>
      <c r="M391" s="331">
        <f t="shared" si="237"/>
        <v>0</v>
      </c>
      <c r="N391" s="331">
        <f t="shared" si="237"/>
        <v>0</v>
      </c>
      <c r="O391" s="331">
        <f t="shared" si="237"/>
        <v>0</v>
      </c>
      <c r="P391" s="331">
        <f t="shared" si="237"/>
        <v>0</v>
      </c>
      <c r="Q391" s="331">
        <f t="shared" si="237"/>
        <v>0</v>
      </c>
      <c r="R391" s="331">
        <f t="shared" si="237"/>
        <v>0</v>
      </c>
      <c r="S391" s="331">
        <f t="shared" si="237"/>
        <v>0</v>
      </c>
      <c r="T391" s="331">
        <f t="shared" si="237"/>
        <v>0</v>
      </c>
      <c r="U391" s="331">
        <f t="shared" si="237"/>
        <v>0</v>
      </c>
      <c r="V391" s="342"/>
      <c r="W391" s="394"/>
    </row>
    <row r="392" spans="1:23" ht="15" customHeight="1" x14ac:dyDescent="0.2">
      <c r="A392" s="250"/>
      <c r="B392" s="197"/>
      <c r="C392" s="503" t="s">
        <v>215</v>
      </c>
      <c r="D392" s="335"/>
      <c r="E392" s="335"/>
      <c r="F392" s="200"/>
      <c r="G392" s="194" t="s">
        <v>86</v>
      </c>
      <c r="H392" s="329"/>
      <c r="I392" s="226" t="s">
        <v>28</v>
      </c>
      <c r="J392" s="459">
        <f>IF(OR($D394=0,$D395=0),0,IF($D392=J$48,MIN(ROUND($D397,2),ROUND(ROUND($D397,2)/$D396*SUMPRODUCT(($J391:$U391="X")*(ROUND($J389:$U389,4))),2)),0))</f>
        <v>0</v>
      </c>
      <c r="K392" s="459">
        <f t="shared" ref="K392:U392" si="238">IF(OR($D394=0,$D395=0),0,IF($D392=K$48,MIN(ROUND($D397,2),ROUND(ROUND($D397,2)/$D396*SUMPRODUCT(($J391:$U391="X")*(ROUND($J389:$U389,4))),2)),0))</f>
        <v>0</v>
      </c>
      <c r="L392" s="459">
        <f t="shared" si="238"/>
        <v>0</v>
      </c>
      <c r="M392" s="459">
        <f t="shared" si="238"/>
        <v>0</v>
      </c>
      <c r="N392" s="459">
        <f t="shared" si="238"/>
        <v>0</v>
      </c>
      <c r="O392" s="459">
        <f t="shared" si="238"/>
        <v>0</v>
      </c>
      <c r="P392" s="459">
        <f t="shared" si="238"/>
        <v>0</v>
      </c>
      <c r="Q392" s="459">
        <f t="shared" si="238"/>
        <v>0</v>
      </c>
      <c r="R392" s="459">
        <f t="shared" si="238"/>
        <v>0</v>
      </c>
      <c r="S392" s="459">
        <f t="shared" si="238"/>
        <v>0</v>
      </c>
      <c r="T392" s="459">
        <f t="shared" si="238"/>
        <v>0</v>
      </c>
      <c r="U392" s="459">
        <f t="shared" si="238"/>
        <v>0</v>
      </c>
      <c r="V392" s="461">
        <f>SUMPRODUCT(ROUND(J392:U392,2))</f>
        <v>0</v>
      </c>
      <c r="W392" s="394"/>
    </row>
    <row r="393" spans="1:23" ht="15" customHeight="1" x14ac:dyDescent="0.2">
      <c r="A393" s="250"/>
      <c r="B393" s="197"/>
      <c r="C393" s="503" t="s">
        <v>216</v>
      </c>
      <c r="D393" s="338"/>
      <c r="E393" s="344"/>
      <c r="F393" s="200"/>
      <c r="G393" s="192" t="s">
        <v>230</v>
      </c>
      <c r="H393" s="208"/>
      <c r="I393" s="226" t="s">
        <v>28</v>
      </c>
      <c r="J393" s="459">
        <f>IF(OR($D394=0,$D395=0),0,IF($D392=J$48,MIN(ROUND($D398,2),ROUND(ROUND($D398,2)/$D396*SUMPRODUCT(($J391:$U391="X")*(ROUND($J389:$U389,4))),2)),0))</f>
        <v>0</v>
      </c>
      <c r="K393" s="459">
        <f t="shared" ref="K393:U393" si="239">IF(OR($D394=0,$D395=0),0,IF($D392=K$48,MIN(ROUND($D398,2),ROUND(ROUND($D398,2)/$D396*SUMPRODUCT(($J391:$U391="X")*(ROUND($J389:$U389,4))),2)),0))</f>
        <v>0</v>
      </c>
      <c r="L393" s="459">
        <f t="shared" si="239"/>
        <v>0</v>
      </c>
      <c r="M393" s="459">
        <f t="shared" si="239"/>
        <v>0</v>
      </c>
      <c r="N393" s="459">
        <f t="shared" si="239"/>
        <v>0</v>
      </c>
      <c r="O393" s="459">
        <f t="shared" si="239"/>
        <v>0</v>
      </c>
      <c r="P393" s="459">
        <f t="shared" si="239"/>
        <v>0</v>
      </c>
      <c r="Q393" s="459">
        <f t="shared" si="239"/>
        <v>0</v>
      </c>
      <c r="R393" s="459">
        <f t="shared" si="239"/>
        <v>0</v>
      </c>
      <c r="S393" s="459">
        <f t="shared" si="239"/>
        <v>0</v>
      </c>
      <c r="T393" s="459">
        <f t="shared" si="239"/>
        <v>0</v>
      </c>
      <c r="U393" s="459">
        <f t="shared" si="239"/>
        <v>0</v>
      </c>
      <c r="V393" s="461">
        <f>SUMPRODUCT(ROUND(J393:U393,2))</f>
        <v>0</v>
      </c>
      <c r="W393" s="394"/>
    </row>
    <row r="394" spans="1:23" ht="15" customHeight="1" x14ac:dyDescent="0.2">
      <c r="A394" s="250"/>
      <c r="B394" s="197"/>
      <c r="C394" s="509" t="s">
        <v>30</v>
      </c>
      <c r="D394" s="327"/>
      <c r="E394" s="327"/>
      <c r="F394" s="200"/>
      <c r="G394" s="265" t="str">
        <f>$P$44</f>
        <v>Pauschale für Sozialabgaben inkl. Berufsgenossenschaft</v>
      </c>
      <c r="H394" s="329"/>
      <c r="I394" s="226" t="s">
        <v>28</v>
      </c>
      <c r="J394" s="459">
        <f>ROUND(J393*$U$44,2)</f>
        <v>0</v>
      </c>
      <c r="K394" s="459">
        <f t="shared" ref="K394:U394" si="240">ROUND(K393*$U$44,2)</f>
        <v>0</v>
      </c>
      <c r="L394" s="459">
        <f t="shared" si="240"/>
        <v>0</v>
      </c>
      <c r="M394" s="459">
        <f t="shared" si="240"/>
        <v>0</v>
      </c>
      <c r="N394" s="459">
        <f t="shared" si="240"/>
        <v>0</v>
      </c>
      <c r="O394" s="459">
        <f t="shared" si="240"/>
        <v>0</v>
      </c>
      <c r="P394" s="459">
        <f t="shared" si="240"/>
        <v>0</v>
      </c>
      <c r="Q394" s="459">
        <f t="shared" si="240"/>
        <v>0</v>
      </c>
      <c r="R394" s="459">
        <f t="shared" si="240"/>
        <v>0</v>
      </c>
      <c r="S394" s="459">
        <f t="shared" si="240"/>
        <v>0</v>
      </c>
      <c r="T394" s="459">
        <f t="shared" si="240"/>
        <v>0</v>
      </c>
      <c r="U394" s="459">
        <f t="shared" si="240"/>
        <v>0</v>
      </c>
      <c r="V394" s="461">
        <f>SUMPRODUCT(ROUND(J394:U394,2))</f>
        <v>0</v>
      </c>
      <c r="W394" s="394"/>
    </row>
    <row r="395" spans="1:23" ht="15" customHeight="1" x14ac:dyDescent="0.2">
      <c r="A395" s="250"/>
      <c r="B395" s="197"/>
      <c r="C395" s="509" t="s">
        <v>31</v>
      </c>
      <c r="D395" s="327"/>
      <c r="E395" s="327"/>
      <c r="F395" s="200"/>
      <c r="G395" s="328" t="s">
        <v>124</v>
      </c>
      <c r="H395" s="207"/>
      <c r="I395" s="191"/>
      <c r="J395" s="331">
        <f t="shared" ref="J395:U395" si="241">IF(OR($E394=0,$E395=0),0,IF(AND(J$48&gt;=$E394,J$48&lt;=$E395),"X",""))</f>
        <v>0</v>
      </c>
      <c r="K395" s="331">
        <f t="shared" si="241"/>
        <v>0</v>
      </c>
      <c r="L395" s="331">
        <f t="shared" si="241"/>
        <v>0</v>
      </c>
      <c r="M395" s="331">
        <f t="shared" si="241"/>
        <v>0</v>
      </c>
      <c r="N395" s="331">
        <f t="shared" si="241"/>
        <v>0</v>
      </c>
      <c r="O395" s="331">
        <f t="shared" si="241"/>
        <v>0</v>
      </c>
      <c r="P395" s="331">
        <f t="shared" si="241"/>
        <v>0</v>
      </c>
      <c r="Q395" s="331">
        <f t="shared" si="241"/>
        <v>0</v>
      </c>
      <c r="R395" s="331">
        <f t="shared" si="241"/>
        <v>0</v>
      </c>
      <c r="S395" s="331">
        <f t="shared" si="241"/>
        <v>0</v>
      </c>
      <c r="T395" s="331">
        <f t="shared" si="241"/>
        <v>0</v>
      </c>
      <c r="U395" s="331">
        <f t="shared" si="241"/>
        <v>0</v>
      </c>
      <c r="V395" s="205"/>
      <c r="W395" s="394"/>
    </row>
    <row r="396" spans="1:23" ht="15" customHeight="1" x14ac:dyDescent="0.2">
      <c r="A396" s="250"/>
      <c r="B396" s="197"/>
      <c r="C396" s="509" t="s">
        <v>126</v>
      </c>
      <c r="D396" s="343" t="str">
        <f>IF(OR(D394=0,D395=0),"",DATEDIF(D394,D395,"m")+1)</f>
        <v/>
      </c>
      <c r="E396" s="343" t="str">
        <f>IF(OR(E394=0,E395=0),"",DATEDIF(E394,E395,"m")+1)</f>
        <v/>
      </c>
      <c r="F396" s="200"/>
      <c r="G396" s="194" t="s">
        <v>86</v>
      </c>
      <c r="H396" s="329"/>
      <c r="I396" s="226" t="s">
        <v>28</v>
      </c>
      <c r="J396" s="459">
        <f>IF(OR($E394=0,$E395=0),0,IF($E392=J$48,MIN(ROUND($E397,2),ROUND(ROUND($E397,2)/$E396*SUMPRODUCT(($J395:$U395="X")*(ROUND($J389:$U389,4))),2)),0))</f>
        <v>0</v>
      </c>
      <c r="K396" s="459">
        <f t="shared" ref="K396:U396" si="242">IF(OR($E394=0,$E395=0),0,IF($E392=K$48,MIN(ROUND($E397,2),ROUND(ROUND($E397,2)/$E396*SUMPRODUCT(($J395:$U395="X")*(ROUND($J389:$U389,4))),2)),0))</f>
        <v>0</v>
      </c>
      <c r="L396" s="459">
        <f t="shared" si="242"/>
        <v>0</v>
      </c>
      <c r="M396" s="459">
        <f t="shared" si="242"/>
        <v>0</v>
      </c>
      <c r="N396" s="459">
        <f t="shared" si="242"/>
        <v>0</v>
      </c>
      <c r="O396" s="459">
        <f t="shared" si="242"/>
        <v>0</v>
      </c>
      <c r="P396" s="459">
        <f t="shared" si="242"/>
        <v>0</v>
      </c>
      <c r="Q396" s="459">
        <f t="shared" si="242"/>
        <v>0</v>
      </c>
      <c r="R396" s="459">
        <f t="shared" si="242"/>
        <v>0</v>
      </c>
      <c r="S396" s="459">
        <f t="shared" si="242"/>
        <v>0</v>
      </c>
      <c r="T396" s="459">
        <f t="shared" si="242"/>
        <v>0</v>
      </c>
      <c r="U396" s="459">
        <f t="shared" si="242"/>
        <v>0</v>
      </c>
      <c r="V396" s="461">
        <f>SUMPRODUCT(ROUND(J396:U396,2))</f>
        <v>0</v>
      </c>
      <c r="W396" s="394"/>
    </row>
    <row r="397" spans="1:23" ht="15" customHeight="1" x14ac:dyDescent="0.2">
      <c r="A397" s="250"/>
      <c r="B397" s="197"/>
      <c r="C397" s="503" t="s">
        <v>218</v>
      </c>
      <c r="D397" s="249"/>
      <c r="E397" s="249"/>
      <c r="F397" s="200"/>
      <c r="G397" s="192" t="s">
        <v>230</v>
      </c>
      <c r="H397" s="208"/>
      <c r="I397" s="226" t="s">
        <v>28</v>
      </c>
      <c r="J397" s="459">
        <f>IF(OR($E394=0,$E395=0),0,IF($E392=J$48,MIN(ROUND($E398,2),ROUND(ROUND($E398,2)/$E396*SUMPRODUCT(($J395:$U395="X")*(ROUND($J389:$U389,4))),2)),0))</f>
        <v>0</v>
      </c>
      <c r="K397" s="459">
        <f t="shared" ref="K397:U397" si="243">IF(OR($E394=0,$E395=0),0,IF($E392=K$48,MIN(ROUND($E398,2),ROUND(ROUND($E398,2)/$E396*SUMPRODUCT(($J395:$U395="X")*(ROUND($J389:$U389,4))),2)),0))</f>
        <v>0</v>
      </c>
      <c r="L397" s="459">
        <f t="shared" si="243"/>
        <v>0</v>
      </c>
      <c r="M397" s="459">
        <f t="shared" si="243"/>
        <v>0</v>
      </c>
      <c r="N397" s="459">
        <f t="shared" si="243"/>
        <v>0</v>
      </c>
      <c r="O397" s="459">
        <f t="shared" si="243"/>
        <v>0</v>
      </c>
      <c r="P397" s="459">
        <f t="shared" si="243"/>
        <v>0</v>
      </c>
      <c r="Q397" s="459">
        <f t="shared" si="243"/>
        <v>0</v>
      </c>
      <c r="R397" s="459">
        <f t="shared" si="243"/>
        <v>0</v>
      </c>
      <c r="S397" s="459">
        <f t="shared" si="243"/>
        <v>0</v>
      </c>
      <c r="T397" s="459">
        <f t="shared" si="243"/>
        <v>0</v>
      </c>
      <c r="U397" s="459">
        <f t="shared" si="243"/>
        <v>0</v>
      </c>
      <c r="V397" s="461">
        <f>SUMPRODUCT(ROUND(J397:U397,2))</f>
        <v>0</v>
      </c>
      <c r="W397" s="394"/>
    </row>
    <row r="398" spans="1:23" ht="15" customHeight="1" x14ac:dyDescent="0.2">
      <c r="A398" s="250"/>
      <c r="B398" s="197"/>
      <c r="C398" s="503" t="s">
        <v>231</v>
      </c>
      <c r="D398" s="249"/>
      <c r="E398" s="249"/>
      <c r="F398" s="200"/>
      <c r="G398" s="504" t="str">
        <f>$P$44</f>
        <v>Pauschale für Sozialabgaben inkl. Berufsgenossenschaft</v>
      </c>
      <c r="H398" s="505"/>
      <c r="I398" s="506" t="s">
        <v>28</v>
      </c>
      <c r="J398" s="507">
        <f t="shared" ref="J398:U398" si="244">ROUND(J397*$U$44,2)</f>
        <v>0</v>
      </c>
      <c r="K398" s="507">
        <f t="shared" si="244"/>
        <v>0</v>
      </c>
      <c r="L398" s="507">
        <f t="shared" si="244"/>
        <v>0</v>
      </c>
      <c r="M398" s="507">
        <f t="shared" si="244"/>
        <v>0</v>
      </c>
      <c r="N398" s="507">
        <f t="shared" si="244"/>
        <v>0</v>
      </c>
      <c r="O398" s="507">
        <f t="shared" si="244"/>
        <v>0</v>
      </c>
      <c r="P398" s="507">
        <f t="shared" si="244"/>
        <v>0</v>
      </c>
      <c r="Q398" s="507">
        <f t="shared" si="244"/>
        <v>0</v>
      </c>
      <c r="R398" s="507">
        <f t="shared" si="244"/>
        <v>0</v>
      </c>
      <c r="S398" s="507">
        <f t="shared" si="244"/>
        <v>0</v>
      </c>
      <c r="T398" s="507">
        <f t="shared" si="244"/>
        <v>0</v>
      </c>
      <c r="U398" s="507">
        <f t="shared" si="244"/>
        <v>0</v>
      </c>
      <c r="V398" s="508">
        <f>SUMPRODUCT(ROUND(J398:U398,2))</f>
        <v>0</v>
      </c>
      <c r="W398" s="394"/>
    </row>
    <row r="399" spans="1:23" ht="15" customHeight="1" thickBot="1" x14ac:dyDescent="0.25">
      <c r="A399" s="250"/>
      <c r="B399" s="231"/>
      <c r="C399" s="232"/>
      <c r="D399" s="232"/>
      <c r="E399" s="232"/>
      <c r="F399" s="334"/>
      <c r="G399" s="245"/>
      <c r="H399" s="337"/>
      <c r="I399" s="253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7"/>
      <c r="W399" s="394">
        <f>IF(COUNTIF(V387:V398,"&gt;0")&gt;0,1,0)</f>
        <v>0</v>
      </c>
    </row>
    <row r="400" spans="1:23" ht="15" customHeight="1" thickTop="1" x14ac:dyDescent="0.2">
      <c r="A400" s="250"/>
      <c r="B400" s="330"/>
      <c r="C400" s="332"/>
      <c r="D400" s="332"/>
      <c r="E400" s="332"/>
      <c r="F400" s="333"/>
      <c r="G400" s="215" t="s">
        <v>99</v>
      </c>
      <c r="H400" s="216"/>
      <c r="I400" s="217"/>
      <c r="J400" s="420"/>
      <c r="K400" s="420"/>
      <c r="L400" s="420"/>
      <c r="M400" s="420"/>
      <c r="N400" s="420"/>
      <c r="O400" s="420"/>
      <c r="P400" s="420"/>
      <c r="Q400" s="420"/>
      <c r="R400" s="420"/>
      <c r="S400" s="420"/>
      <c r="T400" s="420"/>
      <c r="U400" s="420"/>
      <c r="V400" s="340"/>
      <c r="W400" s="394"/>
    </row>
    <row r="401" spans="1:23" ht="15" customHeight="1" x14ac:dyDescent="0.2">
      <c r="A401" s="250"/>
      <c r="B401" s="204" t="s">
        <v>5</v>
      </c>
      <c r="C401" s="189"/>
      <c r="D401" s="701"/>
      <c r="E401" s="702"/>
      <c r="F401" s="199"/>
      <c r="G401" s="190" t="s">
        <v>59</v>
      </c>
      <c r="H401" s="206"/>
      <c r="I401" s="191"/>
      <c r="J401" s="499"/>
      <c r="K401" s="499"/>
      <c r="L401" s="499"/>
      <c r="M401" s="499"/>
      <c r="N401" s="499"/>
      <c r="O401" s="499"/>
      <c r="P401" s="499"/>
      <c r="Q401" s="499"/>
      <c r="R401" s="499"/>
      <c r="S401" s="499"/>
      <c r="T401" s="499"/>
      <c r="U401" s="499"/>
      <c r="V401" s="341"/>
      <c r="W401" s="394"/>
    </row>
    <row r="402" spans="1:23" ht="15" customHeight="1" x14ac:dyDescent="0.2">
      <c r="A402" s="250"/>
      <c r="B402" s="197"/>
      <c r="C402" s="189"/>
      <c r="D402" s="189"/>
      <c r="E402" s="189"/>
      <c r="F402" s="198"/>
      <c r="G402" s="228" t="s">
        <v>127</v>
      </c>
      <c r="H402" s="211"/>
      <c r="I402" s="193"/>
      <c r="J402" s="502"/>
      <c r="K402" s="502"/>
      <c r="L402" s="502"/>
      <c r="M402" s="502"/>
      <c r="N402" s="502"/>
      <c r="O402" s="502"/>
      <c r="P402" s="502"/>
      <c r="Q402" s="502"/>
      <c r="R402" s="502"/>
      <c r="S402" s="502"/>
      <c r="T402" s="502"/>
      <c r="U402" s="502"/>
      <c r="V402" s="501"/>
      <c r="W402" s="394"/>
    </row>
    <row r="403" spans="1:23" ht="15" customHeight="1" x14ac:dyDescent="0.2">
      <c r="A403" s="250"/>
      <c r="B403" s="204" t="s">
        <v>129</v>
      </c>
      <c r="C403" s="189"/>
      <c r="D403" s="189"/>
      <c r="E403" s="189"/>
      <c r="F403" s="200"/>
      <c r="G403" s="346" t="s">
        <v>125</v>
      </c>
      <c r="I403" s="347" t="s">
        <v>28</v>
      </c>
      <c r="J403" s="463">
        <f t="shared" ref="J403:U403" si="245">IF(AND($D405=J$48,$E405=J$48),ROUND($D410,2)+ROUND($E410,2),IF($D405=J$48,$D410,IF($E405=J$48,$E410,0)))</f>
        <v>0</v>
      </c>
      <c r="K403" s="463">
        <f t="shared" si="245"/>
        <v>0</v>
      </c>
      <c r="L403" s="463">
        <f t="shared" si="245"/>
        <v>0</v>
      </c>
      <c r="M403" s="463">
        <f t="shared" si="245"/>
        <v>0</v>
      </c>
      <c r="N403" s="463">
        <f t="shared" si="245"/>
        <v>0</v>
      </c>
      <c r="O403" s="463">
        <f t="shared" si="245"/>
        <v>0</v>
      </c>
      <c r="P403" s="463">
        <f t="shared" si="245"/>
        <v>0</v>
      </c>
      <c r="Q403" s="463">
        <f t="shared" si="245"/>
        <v>0</v>
      </c>
      <c r="R403" s="463">
        <f t="shared" si="245"/>
        <v>0</v>
      </c>
      <c r="S403" s="463">
        <f t="shared" si="245"/>
        <v>0</v>
      </c>
      <c r="T403" s="463">
        <f t="shared" si="245"/>
        <v>0</v>
      </c>
      <c r="U403" s="463">
        <f t="shared" si="245"/>
        <v>0</v>
      </c>
      <c r="V403" s="464">
        <f>SUMPRODUCT(ROUND(J403:U403,2))</f>
        <v>0</v>
      </c>
      <c r="W403" s="394"/>
    </row>
    <row r="404" spans="1:23" ht="15" customHeight="1" x14ac:dyDescent="0.2">
      <c r="A404" s="250"/>
      <c r="B404" s="197"/>
      <c r="C404" s="339"/>
      <c r="D404" s="336">
        <v>1</v>
      </c>
      <c r="E404" s="336">
        <v>2</v>
      </c>
      <c r="F404" s="200"/>
      <c r="G404" s="328" t="s">
        <v>123</v>
      </c>
      <c r="H404" s="207"/>
      <c r="I404" s="191"/>
      <c r="J404" s="331">
        <f t="shared" ref="J404:U404" si="246">IF(OR($D407=0,$D408=0),0,IF(AND(J$48&gt;=$D407,J$48&lt;=$D408),"X",""))</f>
        <v>0</v>
      </c>
      <c r="K404" s="331">
        <f t="shared" si="246"/>
        <v>0</v>
      </c>
      <c r="L404" s="331">
        <f t="shared" si="246"/>
        <v>0</v>
      </c>
      <c r="M404" s="331">
        <f t="shared" si="246"/>
        <v>0</v>
      </c>
      <c r="N404" s="331">
        <f t="shared" si="246"/>
        <v>0</v>
      </c>
      <c r="O404" s="331">
        <f t="shared" si="246"/>
        <v>0</v>
      </c>
      <c r="P404" s="331">
        <f t="shared" si="246"/>
        <v>0</v>
      </c>
      <c r="Q404" s="331">
        <f t="shared" si="246"/>
        <v>0</v>
      </c>
      <c r="R404" s="331">
        <f t="shared" si="246"/>
        <v>0</v>
      </c>
      <c r="S404" s="331">
        <f t="shared" si="246"/>
        <v>0</v>
      </c>
      <c r="T404" s="331">
        <f t="shared" si="246"/>
        <v>0</v>
      </c>
      <c r="U404" s="331">
        <f t="shared" si="246"/>
        <v>0</v>
      </c>
      <c r="V404" s="342"/>
      <c r="W404" s="394"/>
    </row>
    <row r="405" spans="1:23" ht="15" customHeight="1" x14ac:dyDescent="0.2">
      <c r="A405" s="250"/>
      <c r="B405" s="197"/>
      <c r="C405" s="503" t="s">
        <v>215</v>
      </c>
      <c r="D405" s="335"/>
      <c r="E405" s="335"/>
      <c r="F405" s="200"/>
      <c r="G405" s="194" t="s">
        <v>86</v>
      </c>
      <c r="H405" s="329"/>
      <c r="I405" s="226" t="s">
        <v>28</v>
      </c>
      <c r="J405" s="459">
        <f>IF(OR($D407=0,$D408=0),0,IF($D405=J$48,MIN(ROUND($D410,2),ROUND(ROUND($D410,2)/$D409*SUMPRODUCT(($J404:$U404="X")*(ROUND($J402:$U402,4))),2)),0))</f>
        <v>0</v>
      </c>
      <c r="K405" s="459">
        <f t="shared" ref="K405:U405" si="247">IF(OR($D407=0,$D408=0),0,IF($D405=K$48,MIN(ROUND($D410,2),ROUND(ROUND($D410,2)/$D409*SUMPRODUCT(($J404:$U404="X")*(ROUND($J402:$U402,4))),2)),0))</f>
        <v>0</v>
      </c>
      <c r="L405" s="459">
        <f t="shared" si="247"/>
        <v>0</v>
      </c>
      <c r="M405" s="459">
        <f t="shared" si="247"/>
        <v>0</v>
      </c>
      <c r="N405" s="459">
        <f t="shared" si="247"/>
        <v>0</v>
      </c>
      <c r="O405" s="459">
        <f t="shared" si="247"/>
        <v>0</v>
      </c>
      <c r="P405" s="459">
        <f t="shared" si="247"/>
        <v>0</v>
      </c>
      <c r="Q405" s="459">
        <f t="shared" si="247"/>
        <v>0</v>
      </c>
      <c r="R405" s="459">
        <f t="shared" si="247"/>
        <v>0</v>
      </c>
      <c r="S405" s="459">
        <f t="shared" si="247"/>
        <v>0</v>
      </c>
      <c r="T405" s="459">
        <f t="shared" si="247"/>
        <v>0</v>
      </c>
      <c r="U405" s="459">
        <f t="shared" si="247"/>
        <v>0</v>
      </c>
      <c r="V405" s="461">
        <f>SUMPRODUCT(ROUND(J405:U405,2))</f>
        <v>0</v>
      </c>
      <c r="W405" s="394"/>
    </row>
    <row r="406" spans="1:23" ht="15" customHeight="1" x14ac:dyDescent="0.2">
      <c r="A406" s="250"/>
      <c r="B406" s="197"/>
      <c r="C406" s="503" t="s">
        <v>216</v>
      </c>
      <c r="D406" s="338"/>
      <c r="E406" s="344"/>
      <c r="F406" s="200"/>
      <c r="G406" s="192" t="s">
        <v>230</v>
      </c>
      <c r="H406" s="208"/>
      <c r="I406" s="226" t="s">
        <v>28</v>
      </c>
      <c r="J406" s="459">
        <f>IF(OR($D407=0,$D408=0),0,IF($D405=J$48,MIN(ROUND($D411,2),ROUND(ROUND($D411,2)/$D409*SUMPRODUCT(($J404:$U404="X")*(ROUND($J402:$U402,4))),2)),0))</f>
        <v>0</v>
      </c>
      <c r="K406" s="459">
        <f t="shared" ref="K406:U406" si="248">IF(OR($D407=0,$D408=0),0,IF($D405=K$48,MIN(ROUND($D411,2),ROUND(ROUND($D411,2)/$D409*SUMPRODUCT(($J404:$U404="X")*(ROUND($J402:$U402,4))),2)),0))</f>
        <v>0</v>
      </c>
      <c r="L406" s="459">
        <f t="shared" si="248"/>
        <v>0</v>
      </c>
      <c r="M406" s="459">
        <f t="shared" si="248"/>
        <v>0</v>
      </c>
      <c r="N406" s="459">
        <f t="shared" si="248"/>
        <v>0</v>
      </c>
      <c r="O406" s="459">
        <f t="shared" si="248"/>
        <v>0</v>
      </c>
      <c r="P406" s="459">
        <f t="shared" si="248"/>
        <v>0</v>
      </c>
      <c r="Q406" s="459">
        <f t="shared" si="248"/>
        <v>0</v>
      </c>
      <c r="R406" s="459">
        <f t="shared" si="248"/>
        <v>0</v>
      </c>
      <c r="S406" s="459">
        <f t="shared" si="248"/>
        <v>0</v>
      </c>
      <c r="T406" s="459">
        <f t="shared" si="248"/>
        <v>0</v>
      </c>
      <c r="U406" s="459">
        <f t="shared" si="248"/>
        <v>0</v>
      </c>
      <c r="V406" s="461">
        <f>SUMPRODUCT(ROUND(J406:U406,2))</f>
        <v>0</v>
      </c>
      <c r="W406" s="394"/>
    </row>
    <row r="407" spans="1:23" ht="15" customHeight="1" x14ac:dyDescent="0.2">
      <c r="A407" s="250"/>
      <c r="B407" s="197"/>
      <c r="C407" s="509" t="s">
        <v>30</v>
      </c>
      <c r="D407" s="327"/>
      <c r="E407" s="327"/>
      <c r="F407" s="200"/>
      <c r="G407" s="265" t="str">
        <f>$P$44</f>
        <v>Pauschale für Sozialabgaben inkl. Berufsgenossenschaft</v>
      </c>
      <c r="H407" s="329"/>
      <c r="I407" s="226" t="s">
        <v>28</v>
      </c>
      <c r="J407" s="459">
        <f>ROUND(J406*$U$44,2)</f>
        <v>0</v>
      </c>
      <c r="K407" s="459">
        <f t="shared" ref="K407:U407" si="249">ROUND(K406*$U$44,2)</f>
        <v>0</v>
      </c>
      <c r="L407" s="459">
        <f t="shared" si="249"/>
        <v>0</v>
      </c>
      <c r="M407" s="459">
        <f t="shared" si="249"/>
        <v>0</v>
      </c>
      <c r="N407" s="459">
        <f t="shared" si="249"/>
        <v>0</v>
      </c>
      <c r="O407" s="459">
        <f t="shared" si="249"/>
        <v>0</v>
      </c>
      <c r="P407" s="459">
        <f t="shared" si="249"/>
        <v>0</v>
      </c>
      <c r="Q407" s="459">
        <f t="shared" si="249"/>
        <v>0</v>
      </c>
      <c r="R407" s="459">
        <f t="shared" si="249"/>
        <v>0</v>
      </c>
      <c r="S407" s="459">
        <f t="shared" si="249"/>
        <v>0</v>
      </c>
      <c r="T407" s="459">
        <f t="shared" si="249"/>
        <v>0</v>
      </c>
      <c r="U407" s="459">
        <f t="shared" si="249"/>
        <v>0</v>
      </c>
      <c r="V407" s="461">
        <f>SUMPRODUCT(ROUND(J407:U407,2))</f>
        <v>0</v>
      </c>
      <c r="W407" s="394"/>
    </row>
    <row r="408" spans="1:23" ht="15" customHeight="1" x14ac:dyDescent="0.2">
      <c r="A408" s="250"/>
      <c r="B408" s="197"/>
      <c r="C408" s="509" t="s">
        <v>31</v>
      </c>
      <c r="D408" s="327"/>
      <c r="E408" s="327"/>
      <c r="F408" s="200"/>
      <c r="G408" s="328" t="s">
        <v>124</v>
      </c>
      <c r="H408" s="207"/>
      <c r="I408" s="191"/>
      <c r="J408" s="331">
        <f t="shared" ref="J408:U408" si="250">IF(OR($E407=0,$E408=0),0,IF(AND(J$48&gt;=$E407,J$48&lt;=$E408),"X",""))</f>
        <v>0</v>
      </c>
      <c r="K408" s="331">
        <f t="shared" si="250"/>
        <v>0</v>
      </c>
      <c r="L408" s="331">
        <f t="shared" si="250"/>
        <v>0</v>
      </c>
      <c r="M408" s="331">
        <f t="shared" si="250"/>
        <v>0</v>
      </c>
      <c r="N408" s="331">
        <f t="shared" si="250"/>
        <v>0</v>
      </c>
      <c r="O408" s="331">
        <f t="shared" si="250"/>
        <v>0</v>
      </c>
      <c r="P408" s="331">
        <f t="shared" si="250"/>
        <v>0</v>
      </c>
      <c r="Q408" s="331">
        <f t="shared" si="250"/>
        <v>0</v>
      </c>
      <c r="R408" s="331">
        <f t="shared" si="250"/>
        <v>0</v>
      </c>
      <c r="S408" s="331">
        <f t="shared" si="250"/>
        <v>0</v>
      </c>
      <c r="T408" s="331">
        <f t="shared" si="250"/>
        <v>0</v>
      </c>
      <c r="U408" s="331">
        <f t="shared" si="250"/>
        <v>0</v>
      </c>
      <c r="V408" s="205"/>
      <c r="W408" s="394"/>
    </row>
    <row r="409" spans="1:23" ht="15" customHeight="1" x14ac:dyDescent="0.2">
      <c r="A409" s="250"/>
      <c r="B409" s="197"/>
      <c r="C409" s="509" t="s">
        <v>126</v>
      </c>
      <c r="D409" s="343" t="str">
        <f>IF(OR(D407=0,D408=0),"",DATEDIF(D407,D408,"m")+1)</f>
        <v/>
      </c>
      <c r="E409" s="343" t="str">
        <f>IF(OR(E407=0,E408=0),"",DATEDIF(E407,E408,"m")+1)</f>
        <v/>
      </c>
      <c r="F409" s="200"/>
      <c r="G409" s="194" t="s">
        <v>86</v>
      </c>
      <c r="H409" s="329"/>
      <c r="I409" s="226" t="s">
        <v>28</v>
      </c>
      <c r="J409" s="459">
        <f>IF(OR($E407=0,$E408=0),0,IF($E405=J$48,MIN(ROUND($E410,2),ROUND(ROUND($E410,2)/$E409*SUMPRODUCT(($J408:$U408="X")*(ROUND($J402:$U402,4))),2)),0))</f>
        <v>0</v>
      </c>
      <c r="K409" s="459">
        <f t="shared" ref="K409:U409" si="251">IF(OR($E407=0,$E408=0),0,IF($E405=K$48,MIN(ROUND($E410,2),ROUND(ROUND($E410,2)/$E409*SUMPRODUCT(($J408:$U408="X")*(ROUND($J402:$U402,4))),2)),0))</f>
        <v>0</v>
      </c>
      <c r="L409" s="459">
        <f t="shared" si="251"/>
        <v>0</v>
      </c>
      <c r="M409" s="459">
        <f t="shared" si="251"/>
        <v>0</v>
      </c>
      <c r="N409" s="459">
        <f t="shared" si="251"/>
        <v>0</v>
      </c>
      <c r="O409" s="459">
        <f t="shared" si="251"/>
        <v>0</v>
      </c>
      <c r="P409" s="459">
        <f t="shared" si="251"/>
        <v>0</v>
      </c>
      <c r="Q409" s="459">
        <f t="shared" si="251"/>
        <v>0</v>
      </c>
      <c r="R409" s="459">
        <f t="shared" si="251"/>
        <v>0</v>
      </c>
      <c r="S409" s="459">
        <f t="shared" si="251"/>
        <v>0</v>
      </c>
      <c r="T409" s="459">
        <f t="shared" si="251"/>
        <v>0</v>
      </c>
      <c r="U409" s="459">
        <f t="shared" si="251"/>
        <v>0</v>
      </c>
      <c r="V409" s="461">
        <f>SUMPRODUCT(ROUND(J409:U409,2))</f>
        <v>0</v>
      </c>
      <c r="W409" s="394"/>
    </row>
    <row r="410" spans="1:23" ht="15" customHeight="1" x14ac:dyDescent="0.2">
      <c r="A410" s="250"/>
      <c r="B410" s="197"/>
      <c r="C410" s="503" t="s">
        <v>218</v>
      </c>
      <c r="D410" s="249"/>
      <c r="E410" s="249"/>
      <c r="F410" s="200"/>
      <c r="G410" s="192" t="s">
        <v>230</v>
      </c>
      <c r="H410" s="208"/>
      <c r="I410" s="226" t="s">
        <v>28</v>
      </c>
      <c r="J410" s="459">
        <f>IF(OR($E407=0,$E408=0),0,IF($E405=J$48,MIN(ROUND($E411,2),ROUND(ROUND($E411,2)/$E409*SUMPRODUCT(($J408:$U408="X")*(ROUND($J402:$U402,4))),2)),0))</f>
        <v>0</v>
      </c>
      <c r="K410" s="459">
        <f t="shared" ref="K410:U410" si="252">IF(OR($E407=0,$E408=0),0,IF($E405=K$48,MIN(ROUND($E411,2),ROUND(ROUND($E411,2)/$E409*SUMPRODUCT(($J408:$U408="X")*(ROUND($J402:$U402,4))),2)),0))</f>
        <v>0</v>
      </c>
      <c r="L410" s="459">
        <f t="shared" si="252"/>
        <v>0</v>
      </c>
      <c r="M410" s="459">
        <f t="shared" si="252"/>
        <v>0</v>
      </c>
      <c r="N410" s="459">
        <f t="shared" si="252"/>
        <v>0</v>
      </c>
      <c r="O410" s="459">
        <f t="shared" si="252"/>
        <v>0</v>
      </c>
      <c r="P410" s="459">
        <f t="shared" si="252"/>
        <v>0</v>
      </c>
      <c r="Q410" s="459">
        <f t="shared" si="252"/>
        <v>0</v>
      </c>
      <c r="R410" s="459">
        <f t="shared" si="252"/>
        <v>0</v>
      </c>
      <c r="S410" s="459">
        <f t="shared" si="252"/>
        <v>0</v>
      </c>
      <c r="T410" s="459">
        <f t="shared" si="252"/>
        <v>0</v>
      </c>
      <c r="U410" s="459">
        <f t="shared" si="252"/>
        <v>0</v>
      </c>
      <c r="V410" s="461">
        <f>SUMPRODUCT(ROUND(J410:U410,2))</f>
        <v>0</v>
      </c>
      <c r="W410" s="394"/>
    </row>
    <row r="411" spans="1:23" ht="15" customHeight="1" x14ac:dyDescent="0.2">
      <c r="A411" s="250"/>
      <c r="B411" s="197"/>
      <c r="C411" s="503" t="s">
        <v>231</v>
      </c>
      <c r="D411" s="249"/>
      <c r="E411" s="249"/>
      <c r="F411" s="200"/>
      <c r="G411" s="504" t="str">
        <f>$P$44</f>
        <v>Pauschale für Sozialabgaben inkl. Berufsgenossenschaft</v>
      </c>
      <c r="H411" s="505"/>
      <c r="I411" s="506" t="s">
        <v>28</v>
      </c>
      <c r="J411" s="507">
        <f t="shared" ref="J411:U411" si="253">ROUND(J410*$U$44,2)</f>
        <v>0</v>
      </c>
      <c r="K411" s="507">
        <f t="shared" si="253"/>
        <v>0</v>
      </c>
      <c r="L411" s="507">
        <f t="shared" si="253"/>
        <v>0</v>
      </c>
      <c r="M411" s="507">
        <f t="shared" si="253"/>
        <v>0</v>
      </c>
      <c r="N411" s="507">
        <f t="shared" si="253"/>
        <v>0</v>
      </c>
      <c r="O411" s="507">
        <f t="shared" si="253"/>
        <v>0</v>
      </c>
      <c r="P411" s="507">
        <f t="shared" si="253"/>
        <v>0</v>
      </c>
      <c r="Q411" s="507">
        <f t="shared" si="253"/>
        <v>0</v>
      </c>
      <c r="R411" s="507">
        <f t="shared" si="253"/>
        <v>0</v>
      </c>
      <c r="S411" s="507">
        <f t="shared" si="253"/>
        <v>0</v>
      </c>
      <c r="T411" s="507">
        <f t="shared" si="253"/>
        <v>0</v>
      </c>
      <c r="U411" s="507">
        <f t="shared" si="253"/>
        <v>0</v>
      </c>
      <c r="V411" s="508">
        <f>SUMPRODUCT(ROUND(J411:U411,2))</f>
        <v>0</v>
      </c>
      <c r="W411" s="394"/>
    </row>
    <row r="412" spans="1:23" ht="15" customHeight="1" thickBot="1" x14ac:dyDescent="0.25">
      <c r="A412" s="250"/>
      <c r="B412" s="231"/>
      <c r="C412" s="232"/>
      <c r="D412" s="232"/>
      <c r="E412" s="232"/>
      <c r="F412" s="334"/>
      <c r="G412" s="245"/>
      <c r="H412" s="337"/>
      <c r="I412" s="253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7"/>
      <c r="W412" s="394">
        <f>IF(COUNTIF(V400:V411,"&gt;0")&gt;0,1,0)</f>
        <v>0</v>
      </c>
    </row>
    <row r="413" spans="1:23" ht="15" customHeight="1" thickTop="1" x14ac:dyDescent="0.2">
      <c r="A413" s="250"/>
      <c r="B413" s="330"/>
      <c r="C413" s="332"/>
      <c r="D413" s="332"/>
      <c r="E413" s="332"/>
      <c r="F413" s="333"/>
      <c r="G413" s="215" t="s">
        <v>99</v>
      </c>
      <c r="H413" s="216"/>
      <c r="I413" s="217"/>
      <c r="J413" s="420"/>
      <c r="K413" s="420"/>
      <c r="L413" s="420"/>
      <c r="M413" s="420"/>
      <c r="N413" s="420"/>
      <c r="O413" s="420"/>
      <c r="P413" s="420"/>
      <c r="Q413" s="420"/>
      <c r="R413" s="420"/>
      <c r="S413" s="420"/>
      <c r="T413" s="420"/>
      <c r="U413" s="420"/>
      <c r="V413" s="340"/>
      <c r="W413" s="394"/>
    </row>
    <row r="414" spans="1:23" ht="15" customHeight="1" x14ac:dyDescent="0.2">
      <c r="A414" s="250"/>
      <c r="B414" s="204" t="s">
        <v>5</v>
      </c>
      <c r="C414" s="189"/>
      <c r="D414" s="701"/>
      <c r="E414" s="702"/>
      <c r="F414" s="199"/>
      <c r="G414" s="190" t="s">
        <v>59</v>
      </c>
      <c r="H414" s="206"/>
      <c r="I414" s="191"/>
      <c r="J414" s="499"/>
      <c r="K414" s="499"/>
      <c r="L414" s="499"/>
      <c r="M414" s="499"/>
      <c r="N414" s="499"/>
      <c r="O414" s="499"/>
      <c r="P414" s="499"/>
      <c r="Q414" s="499"/>
      <c r="R414" s="499"/>
      <c r="S414" s="499"/>
      <c r="T414" s="499"/>
      <c r="U414" s="499"/>
      <c r="V414" s="341"/>
      <c r="W414" s="394"/>
    </row>
    <row r="415" spans="1:23" ht="15" customHeight="1" x14ac:dyDescent="0.2">
      <c r="A415" s="250"/>
      <c r="B415" s="197"/>
      <c r="C415" s="189"/>
      <c r="D415" s="189"/>
      <c r="E415" s="189"/>
      <c r="F415" s="198"/>
      <c r="G415" s="228" t="s">
        <v>127</v>
      </c>
      <c r="H415" s="211"/>
      <c r="I415" s="193"/>
      <c r="J415" s="502"/>
      <c r="K415" s="502"/>
      <c r="L415" s="502"/>
      <c r="M415" s="502"/>
      <c r="N415" s="502"/>
      <c r="O415" s="502"/>
      <c r="P415" s="502"/>
      <c r="Q415" s="502"/>
      <c r="R415" s="502"/>
      <c r="S415" s="502"/>
      <c r="T415" s="502"/>
      <c r="U415" s="502"/>
      <c r="V415" s="501"/>
      <c r="W415" s="394"/>
    </row>
    <row r="416" spans="1:23" ht="15" customHeight="1" x14ac:dyDescent="0.2">
      <c r="A416" s="250"/>
      <c r="B416" s="204" t="s">
        <v>129</v>
      </c>
      <c r="C416" s="189"/>
      <c r="D416" s="189"/>
      <c r="E416" s="189"/>
      <c r="F416" s="200"/>
      <c r="G416" s="346" t="s">
        <v>125</v>
      </c>
      <c r="I416" s="347" t="s">
        <v>28</v>
      </c>
      <c r="J416" s="463">
        <f t="shared" ref="J416:U416" si="254">IF(AND($D418=J$48,$E418=J$48),ROUND($D423,2)+ROUND($E423,2),IF($D418=J$48,$D423,IF($E418=J$48,$E423,0)))</f>
        <v>0</v>
      </c>
      <c r="K416" s="463">
        <f t="shared" si="254"/>
        <v>0</v>
      </c>
      <c r="L416" s="463">
        <f t="shared" si="254"/>
        <v>0</v>
      </c>
      <c r="M416" s="463">
        <f t="shared" si="254"/>
        <v>0</v>
      </c>
      <c r="N416" s="463">
        <f t="shared" si="254"/>
        <v>0</v>
      </c>
      <c r="O416" s="463">
        <f t="shared" si="254"/>
        <v>0</v>
      </c>
      <c r="P416" s="463">
        <f t="shared" si="254"/>
        <v>0</v>
      </c>
      <c r="Q416" s="463">
        <f t="shared" si="254"/>
        <v>0</v>
      </c>
      <c r="R416" s="463">
        <f t="shared" si="254"/>
        <v>0</v>
      </c>
      <c r="S416" s="463">
        <f t="shared" si="254"/>
        <v>0</v>
      </c>
      <c r="T416" s="463">
        <f t="shared" si="254"/>
        <v>0</v>
      </c>
      <c r="U416" s="463">
        <f t="shared" si="254"/>
        <v>0</v>
      </c>
      <c r="V416" s="464">
        <f>SUMPRODUCT(ROUND(J416:U416,2))</f>
        <v>0</v>
      </c>
      <c r="W416" s="394"/>
    </row>
    <row r="417" spans="1:23" ht="15" customHeight="1" x14ac:dyDescent="0.2">
      <c r="A417" s="250"/>
      <c r="B417" s="197"/>
      <c r="C417" s="339"/>
      <c r="D417" s="336">
        <v>1</v>
      </c>
      <c r="E417" s="336">
        <v>2</v>
      </c>
      <c r="F417" s="200"/>
      <c r="G417" s="328" t="s">
        <v>123</v>
      </c>
      <c r="H417" s="207"/>
      <c r="I417" s="191"/>
      <c r="J417" s="331">
        <f t="shared" ref="J417:U417" si="255">IF(OR($D420=0,$D421=0),0,IF(AND(J$48&gt;=$D420,J$48&lt;=$D421),"X",""))</f>
        <v>0</v>
      </c>
      <c r="K417" s="331">
        <f t="shared" si="255"/>
        <v>0</v>
      </c>
      <c r="L417" s="331">
        <f t="shared" si="255"/>
        <v>0</v>
      </c>
      <c r="M417" s="331">
        <f t="shared" si="255"/>
        <v>0</v>
      </c>
      <c r="N417" s="331">
        <f t="shared" si="255"/>
        <v>0</v>
      </c>
      <c r="O417" s="331">
        <f t="shared" si="255"/>
        <v>0</v>
      </c>
      <c r="P417" s="331">
        <f t="shared" si="255"/>
        <v>0</v>
      </c>
      <c r="Q417" s="331">
        <f t="shared" si="255"/>
        <v>0</v>
      </c>
      <c r="R417" s="331">
        <f t="shared" si="255"/>
        <v>0</v>
      </c>
      <c r="S417" s="331">
        <f t="shared" si="255"/>
        <v>0</v>
      </c>
      <c r="T417" s="331">
        <f t="shared" si="255"/>
        <v>0</v>
      </c>
      <c r="U417" s="331">
        <f t="shared" si="255"/>
        <v>0</v>
      </c>
      <c r="V417" s="342"/>
      <c r="W417" s="394"/>
    </row>
    <row r="418" spans="1:23" ht="15" customHeight="1" x14ac:dyDescent="0.2">
      <c r="A418" s="250"/>
      <c r="B418" s="197"/>
      <c r="C418" s="503" t="s">
        <v>215</v>
      </c>
      <c r="D418" s="335"/>
      <c r="E418" s="335"/>
      <c r="F418" s="200"/>
      <c r="G418" s="194" t="s">
        <v>86</v>
      </c>
      <c r="H418" s="329"/>
      <c r="I418" s="226" t="s">
        <v>28</v>
      </c>
      <c r="J418" s="459">
        <f>IF(OR($D420=0,$D421=0),0,IF($D418=J$48,MIN(ROUND($D423,2),ROUND(ROUND($D423,2)/$D422*SUMPRODUCT(($J417:$U417="X")*(ROUND($J415:$U415,4))),2)),0))</f>
        <v>0</v>
      </c>
      <c r="K418" s="459">
        <f t="shared" ref="K418:U418" si="256">IF(OR($D420=0,$D421=0),0,IF($D418=K$48,MIN(ROUND($D423,2),ROUND(ROUND($D423,2)/$D422*SUMPRODUCT(($J417:$U417="X")*(ROUND($J415:$U415,4))),2)),0))</f>
        <v>0</v>
      </c>
      <c r="L418" s="459">
        <f t="shared" si="256"/>
        <v>0</v>
      </c>
      <c r="M418" s="459">
        <f t="shared" si="256"/>
        <v>0</v>
      </c>
      <c r="N418" s="459">
        <f t="shared" si="256"/>
        <v>0</v>
      </c>
      <c r="O418" s="459">
        <f t="shared" si="256"/>
        <v>0</v>
      </c>
      <c r="P418" s="459">
        <f t="shared" si="256"/>
        <v>0</v>
      </c>
      <c r="Q418" s="459">
        <f t="shared" si="256"/>
        <v>0</v>
      </c>
      <c r="R418" s="459">
        <f t="shared" si="256"/>
        <v>0</v>
      </c>
      <c r="S418" s="459">
        <f t="shared" si="256"/>
        <v>0</v>
      </c>
      <c r="T418" s="459">
        <f t="shared" si="256"/>
        <v>0</v>
      </c>
      <c r="U418" s="459">
        <f t="shared" si="256"/>
        <v>0</v>
      </c>
      <c r="V418" s="461">
        <f>SUMPRODUCT(ROUND(J418:U418,2))</f>
        <v>0</v>
      </c>
      <c r="W418" s="394"/>
    </row>
    <row r="419" spans="1:23" ht="15" customHeight="1" x14ac:dyDescent="0.2">
      <c r="A419" s="250"/>
      <c r="B419" s="197"/>
      <c r="C419" s="503" t="s">
        <v>216</v>
      </c>
      <c r="D419" s="338"/>
      <c r="E419" s="344"/>
      <c r="F419" s="200"/>
      <c r="G419" s="192" t="s">
        <v>230</v>
      </c>
      <c r="H419" s="208"/>
      <c r="I419" s="226" t="s">
        <v>28</v>
      </c>
      <c r="J419" s="459">
        <f>IF(OR($D420=0,$D421=0),0,IF($D418=J$48,MIN(ROUND($D424,2),ROUND(ROUND($D424,2)/$D422*SUMPRODUCT(($J417:$U417="X")*(ROUND($J415:$U415,4))),2)),0))</f>
        <v>0</v>
      </c>
      <c r="K419" s="459">
        <f t="shared" ref="K419:U419" si="257">IF(OR($D420=0,$D421=0),0,IF($D418=K$48,MIN(ROUND($D424,2),ROUND(ROUND($D424,2)/$D422*SUMPRODUCT(($J417:$U417="X")*(ROUND($J415:$U415,4))),2)),0))</f>
        <v>0</v>
      </c>
      <c r="L419" s="459">
        <f t="shared" si="257"/>
        <v>0</v>
      </c>
      <c r="M419" s="459">
        <f t="shared" si="257"/>
        <v>0</v>
      </c>
      <c r="N419" s="459">
        <f t="shared" si="257"/>
        <v>0</v>
      </c>
      <c r="O419" s="459">
        <f t="shared" si="257"/>
        <v>0</v>
      </c>
      <c r="P419" s="459">
        <f t="shared" si="257"/>
        <v>0</v>
      </c>
      <c r="Q419" s="459">
        <f t="shared" si="257"/>
        <v>0</v>
      </c>
      <c r="R419" s="459">
        <f t="shared" si="257"/>
        <v>0</v>
      </c>
      <c r="S419" s="459">
        <f t="shared" si="257"/>
        <v>0</v>
      </c>
      <c r="T419" s="459">
        <f t="shared" si="257"/>
        <v>0</v>
      </c>
      <c r="U419" s="459">
        <f t="shared" si="257"/>
        <v>0</v>
      </c>
      <c r="V419" s="461">
        <f>SUMPRODUCT(ROUND(J419:U419,2))</f>
        <v>0</v>
      </c>
      <c r="W419" s="394"/>
    </row>
    <row r="420" spans="1:23" ht="15" customHeight="1" x14ac:dyDescent="0.2">
      <c r="A420" s="250"/>
      <c r="B420" s="197"/>
      <c r="C420" s="509" t="s">
        <v>30</v>
      </c>
      <c r="D420" s="327"/>
      <c r="E420" s="327"/>
      <c r="F420" s="200"/>
      <c r="G420" s="265" t="str">
        <f>$P$44</f>
        <v>Pauschale für Sozialabgaben inkl. Berufsgenossenschaft</v>
      </c>
      <c r="H420" s="329"/>
      <c r="I420" s="226" t="s">
        <v>28</v>
      </c>
      <c r="J420" s="459">
        <f>ROUND(J419*$U$44,2)</f>
        <v>0</v>
      </c>
      <c r="K420" s="459">
        <f t="shared" ref="K420:U420" si="258">ROUND(K419*$U$44,2)</f>
        <v>0</v>
      </c>
      <c r="L420" s="459">
        <f t="shared" si="258"/>
        <v>0</v>
      </c>
      <c r="M420" s="459">
        <f t="shared" si="258"/>
        <v>0</v>
      </c>
      <c r="N420" s="459">
        <f t="shared" si="258"/>
        <v>0</v>
      </c>
      <c r="O420" s="459">
        <f t="shared" si="258"/>
        <v>0</v>
      </c>
      <c r="P420" s="459">
        <f t="shared" si="258"/>
        <v>0</v>
      </c>
      <c r="Q420" s="459">
        <f t="shared" si="258"/>
        <v>0</v>
      </c>
      <c r="R420" s="459">
        <f t="shared" si="258"/>
        <v>0</v>
      </c>
      <c r="S420" s="459">
        <f t="shared" si="258"/>
        <v>0</v>
      </c>
      <c r="T420" s="459">
        <f t="shared" si="258"/>
        <v>0</v>
      </c>
      <c r="U420" s="459">
        <f t="shared" si="258"/>
        <v>0</v>
      </c>
      <c r="V420" s="461">
        <f>SUMPRODUCT(ROUND(J420:U420,2))</f>
        <v>0</v>
      </c>
      <c r="W420" s="394"/>
    </row>
    <row r="421" spans="1:23" ht="15" customHeight="1" x14ac:dyDescent="0.2">
      <c r="A421" s="250"/>
      <c r="B421" s="197"/>
      <c r="C421" s="509" t="s">
        <v>31</v>
      </c>
      <c r="D421" s="327"/>
      <c r="E421" s="327"/>
      <c r="F421" s="200"/>
      <c r="G421" s="328" t="s">
        <v>124</v>
      </c>
      <c r="H421" s="207"/>
      <c r="I421" s="191"/>
      <c r="J421" s="331">
        <f t="shared" ref="J421:U421" si="259">IF(OR($E420=0,$E421=0),0,IF(AND(J$48&gt;=$E420,J$48&lt;=$E421),"X",""))</f>
        <v>0</v>
      </c>
      <c r="K421" s="331">
        <f t="shared" si="259"/>
        <v>0</v>
      </c>
      <c r="L421" s="331">
        <f t="shared" si="259"/>
        <v>0</v>
      </c>
      <c r="M421" s="331">
        <f t="shared" si="259"/>
        <v>0</v>
      </c>
      <c r="N421" s="331">
        <f t="shared" si="259"/>
        <v>0</v>
      </c>
      <c r="O421" s="331">
        <f t="shared" si="259"/>
        <v>0</v>
      </c>
      <c r="P421" s="331">
        <f t="shared" si="259"/>
        <v>0</v>
      </c>
      <c r="Q421" s="331">
        <f t="shared" si="259"/>
        <v>0</v>
      </c>
      <c r="R421" s="331">
        <f t="shared" si="259"/>
        <v>0</v>
      </c>
      <c r="S421" s="331">
        <f t="shared" si="259"/>
        <v>0</v>
      </c>
      <c r="T421" s="331">
        <f t="shared" si="259"/>
        <v>0</v>
      </c>
      <c r="U421" s="331">
        <f t="shared" si="259"/>
        <v>0</v>
      </c>
      <c r="V421" s="205"/>
      <c r="W421" s="394"/>
    </row>
    <row r="422" spans="1:23" ht="15" customHeight="1" x14ac:dyDescent="0.2">
      <c r="A422" s="250"/>
      <c r="B422" s="197"/>
      <c r="C422" s="509" t="s">
        <v>126</v>
      </c>
      <c r="D422" s="343" t="str">
        <f>IF(OR(D420=0,D421=0),"",DATEDIF(D420,D421,"m")+1)</f>
        <v/>
      </c>
      <c r="E422" s="343" t="str">
        <f>IF(OR(E420=0,E421=0),"",DATEDIF(E420,E421,"m")+1)</f>
        <v/>
      </c>
      <c r="F422" s="200"/>
      <c r="G422" s="194" t="s">
        <v>86</v>
      </c>
      <c r="H422" s="329"/>
      <c r="I422" s="226" t="s">
        <v>28</v>
      </c>
      <c r="J422" s="459">
        <f>IF(OR($E420=0,$E421=0),0,IF($E418=J$48,MIN(ROUND($E423,2),ROUND(ROUND($E423,2)/$E422*SUMPRODUCT(($J421:$U421="X")*(ROUND($J415:$U415,4))),2)),0))</f>
        <v>0</v>
      </c>
      <c r="K422" s="459">
        <f t="shared" ref="K422:U422" si="260">IF(OR($E420=0,$E421=0),0,IF($E418=K$48,MIN(ROUND($E423,2),ROUND(ROUND($E423,2)/$E422*SUMPRODUCT(($J421:$U421="X")*(ROUND($J415:$U415,4))),2)),0))</f>
        <v>0</v>
      </c>
      <c r="L422" s="459">
        <f t="shared" si="260"/>
        <v>0</v>
      </c>
      <c r="M422" s="459">
        <f t="shared" si="260"/>
        <v>0</v>
      </c>
      <c r="N422" s="459">
        <f t="shared" si="260"/>
        <v>0</v>
      </c>
      <c r="O422" s="459">
        <f t="shared" si="260"/>
        <v>0</v>
      </c>
      <c r="P422" s="459">
        <f t="shared" si="260"/>
        <v>0</v>
      </c>
      <c r="Q422" s="459">
        <f t="shared" si="260"/>
        <v>0</v>
      </c>
      <c r="R422" s="459">
        <f t="shared" si="260"/>
        <v>0</v>
      </c>
      <c r="S422" s="459">
        <f t="shared" si="260"/>
        <v>0</v>
      </c>
      <c r="T422" s="459">
        <f t="shared" si="260"/>
        <v>0</v>
      </c>
      <c r="U422" s="459">
        <f t="shared" si="260"/>
        <v>0</v>
      </c>
      <c r="V422" s="461">
        <f>SUMPRODUCT(ROUND(J422:U422,2))</f>
        <v>0</v>
      </c>
      <c r="W422" s="394"/>
    </row>
    <row r="423" spans="1:23" ht="15" customHeight="1" x14ac:dyDescent="0.2">
      <c r="A423" s="250"/>
      <c r="B423" s="197"/>
      <c r="C423" s="503" t="s">
        <v>218</v>
      </c>
      <c r="D423" s="249"/>
      <c r="E423" s="249"/>
      <c r="F423" s="200"/>
      <c r="G423" s="192" t="s">
        <v>230</v>
      </c>
      <c r="H423" s="208"/>
      <c r="I423" s="226" t="s">
        <v>28</v>
      </c>
      <c r="J423" s="459">
        <f>IF(OR($E420=0,$E421=0),0,IF($E418=J$48,MIN(ROUND($E424,2),ROUND(ROUND($E424,2)/$E422*SUMPRODUCT(($J421:$U421="X")*(ROUND($J415:$U415,4))),2)),0))</f>
        <v>0</v>
      </c>
      <c r="K423" s="459">
        <f t="shared" ref="K423:U423" si="261">IF(OR($E420=0,$E421=0),0,IF($E418=K$48,MIN(ROUND($E424,2),ROUND(ROUND($E424,2)/$E422*SUMPRODUCT(($J421:$U421="X")*(ROUND($J415:$U415,4))),2)),0))</f>
        <v>0</v>
      </c>
      <c r="L423" s="459">
        <f t="shared" si="261"/>
        <v>0</v>
      </c>
      <c r="M423" s="459">
        <f t="shared" si="261"/>
        <v>0</v>
      </c>
      <c r="N423" s="459">
        <f t="shared" si="261"/>
        <v>0</v>
      </c>
      <c r="O423" s="459">
        <f t="shared" si="261"/>
        <v>0</v>
      </c>
      <c r="P423" s="459">
        <f t="shared" si="261"/>
        <v>0</v>
      </c>
      <c r="Q423" s="459">
        <f t="shared" si="261"/>
        <v>0</v>
      </c>
      <c r="R423" s="459">
        <f t="shared" si="261"/>
        <v>0</v>
      </c>
      <c r="S423" s="459">
        <f t="shared" si="261"/>
        <v>0</v>
      </c>
      <c r="T423" s="459">
        <f t="shared" si="261"/>
        <v>0</v>
      </c>
      <c r="U423" s="459">
        <f t="shared" si="261"/>
        <v>0</v>
      </c>
      <c r="V423" s="461">
        <f>SUMPRODUCT(ROUND(J423:U423,2))</f>
        <v>0</v>
      </c>
      <c r="W423" s="394"/>
    </row>
    <row r="424" spans="1:23" ht="15" customHeight="1" x14ac:dyDescent="0.2">
      <c r="A424" s="250"/>
      <c r="B424" s="197"/>
      <c r="C424" s="503" t="s">
        <v>231</v>
      </c>
      <c r="D424" s="249"/>
      <c r="E424" s="249"/>
      <c r="F424" s="200"/>
      <c r="G424" s="504" t="str">
        <f>$P$44</f>
        <v>Pauschale für Sozialabgaben inkl. Berufsgenossenschaft</v>
      </c>
      <c r="H424" s="505"/>
      <c r="I424" s="506" t="s">
        <v>28</v>
      </c>
      <c r="J424" s="507">
        <f t="shared" ref="J424:U424" si="262">ROUND(J423*$U$44,2)</f>
        <v>0</v>
      </c>
      <c r="K424" s="507">
        <f t="shared" si="262"/>
        <v>0</v>
      </c>
      <c r="L424" s="507">
        <f t="shared" si="262"/>
        <v>0</v>
      </c>
      <c r="M424" s="507">
        <f t="shared" si="262"/>
        <v>0</v>
      </c>
      <c r="N424" s="507">
        <f t="shared" si="262"/>
        <v>0</v>
      </c>
      <c r="O424" s="507">
        <f t="shared" si="262"/>
        <v>0</v>
      </c>
      <c r="P424" s="507">
        <f t="shared" si="262"/>
        <v>0</v>
      </c>
      <c r="Q424" s="507">
        <f t="shared" si="262"/>
        <v>0</v>
      </c>
      <c r="R424" s="507">
        <f t="shared" si="262"/>
        <v>0</v>
      </c>
      <c r="S424" s="507">
        <f t="shared" si="262"/>
        <v>0</v>
      </c>
      <c r="T424" s="507">
        <f t="shared" si="262"/>
        <v>0</v>
      </c>
      <c r="U424" s="507">
        <f t="shared" si="262"/>
        <v>0</v>
      </c>
      <c r="V424" s="508">
        <f>SUMPRODUCT(ROUND(J424:U424,2))</f>
        <v>0</v>
      </c>
      <c r="W424" s="394"/>
    </row>
    <row r="425" spans="1:23" ht="15" customHeight="1" thickBot="1" x14ac:dyDescent="0.25">
      <c r="A425" s="250"/>
      <c r="B425" s="231"/>
      <c r="C425" s="232"/>
      <c r="D425" s="232"/>
      <c r="E425" s="232"/>
      <c r="F425" s="334"/>
      <c r="G425" s="245"/>
      <c r="H425" s="337"/>
      <c r="I425" s="253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7"/>
      <c r="W425" s="394">
        <f>IF(COUNTIF(V413:V424,"&gt;0")&gt;0,1,0)</f>
        <v>0</v>
      </c>
    </row>
    <row r="426" spans="1:23" ht="15" customHeight="1" thickTop="1" x14ac:dyDescent="0.2">
      <c r="A426" s="250"/>
      <c r="B426" s="330"/>
      <c r="C426" s="332"/>
      <c r="D426" s="332"/>
      <c r="E426" s="332"/>
      <c r="F426" s="333"/>
      <c r="G426" s="215" t="s">
        <v>99</v>
      </c>
      <c r="H426" s="216"/>
      <c r="I426" s="217"/>
      <c r="J426" s="420"/>
      <c r="K426" s="420"/>
      <c r="L426" s="420"/>
      <c r="M426" s="420"/>
      <c r="N426" s="420"/>
      <c r="O426" s="420"/>
      <c r="P426" s="420"/>
      <c r="Q426" s="420"/>
      <c r="R426" s="420"/>
      <c r="S426" s="420"/>
      <c r="T426" s="420"/>
      <c r="U426" s="420"/>
      <c r="V426" s="340"/>
      <c r="W426" s="394"/>
    </row>
    <row r="427" spans="1:23" ht="15" customHeight="1" x14ac:dyDescent="0.2">
      <c r="A427" s="250"/>
      <c r="B427" s="204" t="s">
        <v>5</v>
      </c>
      <c r="C427" s="189"/>
      <c r="D427" s="701"/>
      <c r="E427" s="702"/>
      <c r="F427" s="199"/>
      <c r="G427" s="190" t="s">
        <v>59</v>
      </c>
      <c r="H427" s="206"/>
      <c r="I427" s="191"/>
      <c r="J427" s="499"/>
      <c r="K427" s="499"/>
      <c r="L427" s="499"/>
      <c r="M427" s="499"/>
      <c r="N427" s="499"/>
      <c r="O427" s="499"/>
      <c r="P427" s="499"/>
      <c r="Q427" s="499"/>
      <c r="R427" s="499"/>
      <c r="S427" s="499"/>
      <c r="T427" s="499"/>
      <c r="U427" s="499"/>
      <c r="V427" s="341"/>
      <c r="W427" s="394"/>
    </row>
    <row r="428" spans="1:23" ht="15" customHeight="1" x14ac:dyDescent="0.2">
      <c r="A428" s="250"/>
      <c r="B428" s="197"/>
      <c r="C428" s="189"/>
      <c r="D428" s="189"/>
      <c r="E428" s="189"/>
      <c r="F428" s="198"/>
      <c r="G428" s="228" t="s">
        <v>127</v>
      </c>
      <c r="H428" s="211"/>
      <c r="I428" s="193"/>
      <c r="J428" s="502"/>
      <c r="K428" s="502"/>
      <c r="L428" s="502"/>
      <c r="M428" s="502"/>
      <c r="N428" s="502"/>
      <c r="O428" s="502"/>
      <c r="P428" s="502"/>
      <c r="Q428" s="502"/>
      <c r="R428" s="502"/>
      <c r="S428" s="502"/>
      <c r="T428" s="502"/>
      <c r="U428" s="502"/>
      <c r="V428" s="501"/>
      <c r="W428" s="394"/>
    </row>
    <row r="429" spans="1:23" ht="15" customHeight="1" x14ac:dyDescent="0.2">
      <c r="A429" s="250"/>
      <c r="B429" s="204" t="s">
        <v>129</v>
      </c>
      <c r="C429" s="189"/>
      <c r="D429" s="189"/>
      <c r="E429" s="189"/>
      <c r="F429" s="200"/>
      <c r="G429" s="346" t="s">
        <v>125</v>
      </c>
      <c r="I429" s="347" t="s">
        <v>28</v>
      </c>
      <c r="J429" s="463">
        <f t="shared" ref="J429:U429" si="263">IF(AND($D431=J$48,$E431=J$48),ROUND($D436,2)+ROUND($E436,2),IF($D431=J$48,$D436,IF($E431=J$48,$E436,0)))</f>
        <v>0</v>
      </c>
      <c r="K429" s="463">
        <f t="shared" si="263"/>
        <v>0</v>
      </c>
      <c r="L429" s="463">
        <f t="shared" si="263"/>
        <v>0</v>
      </c>
      <c r="M429" s="463">
        <f t="shared" si="263"/>
        <v>0</v>
      </c>
      <c r="N429" s="463">
        <f t="shared" si="263"/>
        <v>0</v>
      </c>
      <c r="O429" s="463">
        <f t="shared" si="263"/>
        <v>0</v>
      </c>
      <c r="P429" s="463">
        <f t="shared" si="263"/>
        <v>0</v>
      </c>
      <c r="Q429" s="463">
        <f t="shared" si="263"/>
        <v>0</v>
      </c>
      <c r="R429" s="463">
        <f t="shared" si="263"/>
        <v>0</v>
      </c>
      <c r="S429" s="463">
        <f t="shared" si="263"/>
        <v>0</v>
      </c>
      <c r="T429" s="463">
        <f t="shared" si="263"/>
        <v>0</v>
      </c>
      <c r="U429" s="463">
        <f t="shared" si="263"/>
        <v>0</v>
      </c>
      <c r="V429" s="464">
        <f>SUMPRODUCT(ROUND(J429:U429,2))</f>
        <v>0</v>
      </c>
      <c r="W429" s="394"/>
    </row>
    <row r="430" spans="1:23" ht="15" customHeight="1" x14ac:dyDescent="0.2">
      <c r="A430" s="250"/>
      <c r="B430" s="197"/>
      <c r="C430" s="339"/>
      <c r="D430" s="336">
        <v>1</v>
      </c>
      <c r="E430" s="336">
        <v>2</v>
      </c>
      <c r="F430" s="200"/>
      <c r="G430" s="328" t="s">
        <v>123</v>
      </c>
      <c r="H430" s="207"/>
      <c r="I430" s="191"/>
      <c r="J430" s="331">
        <f t="shared" ref="J430:U430" si="264">IF(OR($D433=0,$D434=0),0,IF(AND(J$48&gt;=$D433,J$48&lt;=$D434),"X",""))</f>
        <v>0</v>
      </c>
      <c r="K430" s="331">
        <f t="shared" si="264"/>
        <v>0</v>
      </c>
      <c r="L430" s="331">
        <f t="shared" si="264"/>
        <v>0</v>
      </c>
      <c r="M430" s="331">
        <f t="shared" si="264"/>
        <v>0</v>
      </c>
      <c r="N430" s="331">
        <f t="shared" si="264"/>
        <v>0</v>
      </c>
      <c r="O430" s="331">
        <f t="shared" si="264"/>
        <v>0</v>
      </c>
      <c r="P430" s="331">
        <f t="shared" si="264"/>
        <v>0</v>
      </c>
      <c r="Q430" s="331">
        <f t="shared" si="264"/>
        <v>0</v>
      </c>
      <c r="R430" s="331">
        <f t="shared" si="264"/>
        <v>0</v>
      </c>
      <c r="S430" s="331">
        <f t="shared" si="264"/>
        <v>0</v>
      </c>
      <c r="T430" s="331">
        <f t="shared" si="264"/>
        <v>0</v>
      </c>
      <c r="U430" s="331">
        <f t="shared" si="264"/>
        <v>0</v>
      </c>
      <c r="V430" s="342"/>
      <c r="W430" s="394"/>
    </row>
    <row r="431" spans="1:23" ht="15" customHeight="1" x14ac:dyDescent="0.2">
      <c r="A431" s="250"/>
      <c r="B431" s="197"/>
      <c r="C431" s="503" t="s">
        <v>215</v>
      </c>
      <c r="D431" s="335"/>
      <c r="E431" s="335"/>
      <c r="F431" s="200"/>
      <c r="G431" s="194" t="s">
        <v>86</v>
      </c>
      <c r="H431" s="329"/>
      <c r="I431" s="226" t="s">
        <v>28</v>
      </c>
      <c r="J431" s="459">
        <f>IF(OR($D433=0,$D434=0),0,IF($D431=J$48,MIN(ROUND($D436,2),ROUND(ROUND($D436,2)/$D435*SUMPRODUCT(($J430:$U430="X")*(ROUND($J428:$U428,4))),2)),0))</f>
        <v>0</v>
      </c>
      <c r="K431" s="459">
        <f t="shared" ref="K431:U431" si="265">IF(OR($D433=0,$D434=0),0,IF($D431=K$48,MIN(ROUND($D436,2),ROUND(ROUND($D436,2)/$D435*SUMPRODUCT(($J430:$U430="X")*(ROUND($J428:$U428,4))),2)),0))</f>
        <v>0</v>
      </c>
      <c r="L431" s="459">
        <f t="shared" si="265"/>
        <v>0</v>
      </c>
      <c r="M431" s="459">
        <f t="shared" si="265"/>
        <v>0</v>
      </c>
      <c r="N431" s="459">
        <f t="shared" si="265"/>
        <v>0</v>
      </c>
      <c r="O431" s="459">
        <f t="shared" si="265"/>
        <v>0</v>
      </c>
      <c r="P431" s="459">
        <f t="shared" si="265"/>
        <v>0</v>
      </c>
      <c r="Q431" s="459">
        <f t="shared" si="265"/>
        <v>0</v>
      </c>
      <c r="R431" s="459">
        <f t="shared" si="265"/>
        <v>0</v>
      </c>
      <c r="S431" s="459">
        <f t="shared" si="265"/>
        <v>0</v>
      </c>
      <c r="T431" s="459">
        <f t="shared" si="265"/>
        <v>0</v>
      </c>
      <c r="U431" s="459">
        <f t="shared" si="265"/>
        <v>0</v>
      </c>
      <c r="V431" s="461">
        <f>SUMPRODUCT(ROUND(J431:U431,2))</f>
        <v>0</v>
      </c>
      <c r="W431" s="394"/>
    </row>
    <row r="432" spans="1:23" ht="15" customHeight="1" x14ac:dyDescent="0.2">
      <c r="A432" s="250"/>
      <c r="B432" s="197"/>
      <c r="C432" s="503" t="s">
        <v>216</v>
      </c>
      <c r="D432" s="338"/>
      <c r="E432" s="344"/>
      <c r="F432" s="200"/>
      <c r="G432" s="192" t="s">
        <v>230</v>
      </c>
      <c r="H432" s="208"/>
      <c r="I432" s="226" t="s">
        <v>28</v>
      </c>
      <c r="J432" s="459">
        <f>IF(OR($D433=0,$D434=0),0,IF($D431=J$48,MIN(ROUND($D437,2),ROUND(ROUND($D437,2)/$D435*SUMPRODUCT(($J430:$U430="X")*(ROUND($J428:$U428,4))),2)),0))</f>
        <v>0</v>
      </c>
      <c r="K432" s="459">
        <f t="shared" ref="K432:U432" si="266">IF(OR($D433=0,$D434=0),0,IF($D431=K$48,MIN(ROUND($D437,2),ROUND(ROUND($D437,2)/$D435*SUMPRODUCT(($J430:$U430="X")*(ROUND($J428:$U428,4))),2)),0))</f>
        <v>0</v>
      </c>
      <c r="L432" s="459">
        <f t="shared" si="266"/>
        <v>0</v>
      </c>
      <c r="M432" s="459">
        <f t="shared" si="266"/>
        <v>0</v>
      </c>
      <c r="N432" s="459">
        <f t="shared" si="266"/>
        <v>0</v>
      </c>
      <c r="O432" s="459">
        <f t="shared" si="266"/>
        <v>0</v>
      </c>
      <c r="P432" s="459">
        <f t="shared" si="266"/>
        <v>0</v>
      </c>
      <c r="Q432" s="459">
        <f t="shared" si="266"/>
        <v>0</v>
      </c>
      <c r="R432" s="459">
        <f t="shared" si="266"/>
        <v>0</v>
      </c>
      <c r="S432" s="459">
        <f t="shared" si="266"/>
        <v>0</v>
      </c>
      <c r="T432" s="459">
        <f t="shared" si="266"/>
        <v>0</v>
      </c>
      <c r="U432" s="459">
        <f t="shared" si="266"/>
        <v>0</v>
      </c>
      <c r="V432" s="461">
        <f>SUMPRODUCT(ROUND(J432:U432,2))</f>
        <v>0</v>
      </c>
      <c r="W432" s="394"/>
    </row>
    <row r="433" spans="1:23" ht="15" customHeight="1" x14ac:dyDescent="0.2">
      <c r="A433" s="250"/>
      <c r="B433" s="197"/>
      <c r="C433" s="509" t="s">
        <v>30</v>
      </c>
      <c r="D433" s="327"/>
      <c r="E433" s="327"/>
      <c r="F433" s="200"/>
      <c r="G433" s="265" t="str">
        <f>$P$44</f>
        <v>Pauschale für Sozialabgaben inkl. Berufsgenossenschaft</v>
      </c>
      <c r="H433" s="329"/>
      <c r="I433" s="226" t="s">
        <v>28</v>
      </c>
      <c r="J433" s="459">
        <f>ROUND(J432*$U$44,2)</f>
        <v>0</v>
      </c>
      <c r="K433" s="459">
        <f t="shared" ref="K433:U433" si="267">ROUND(K432*$U$44,2)</f>
        <v>0</v>
      </c>
      <c r="L433" s="459">
        <f t="shared" si="267"/>
        <v>0</v>
      </c>
      <c r="M433" s="459">
        <f t="shared" si="267"/>
        <v>0</v>
      </c>
      <c r="N433" s="459">
        <f t="shared" si="267"/>
        <v>0</v>
      </c>
      <c r="O433" s="459">
        <f t="shared" si="267"/>
        <v>0</v>
      </c>
      <c r="P433" s="459">
        <f t="shared" si="267"/>
        <v>0</v>
      </c>
      <c r="Q433" s="459">
        <f t="shared" si="267"/>
        <v>0</v>
      </c>
      <c r="R433" s="459">
        <f t="shared" si="267"/>
        <v>0</v>
      </c>
      <c r="S433" s="459">
        <f t="shared" si="267"/>
        <v>0</v>
      </c>
      <c r="T433" s="459">
        <f t="shared" si="267"/>
        <v>0</v>
      </c>
      <c r="U433" s="459">
        <f t="shared" si="267"/>
        <v>0</v>
      </c>
      <c r="V433" s="461">
        <f>SUMPRODUCT(ROUND(J433:U433,2))</f>
        <v>0</v>
      </c>
      <c r="W433" s="394"/>
    </row>
    <row r="434" spans="1:23" ht="15" customHeight="1" x14ac:dyDescent="0.2">
      <c r="A434" s="250"/>
      <c r="B434" s="197"/>
      <c r="C434" s="509" t="s">
        <v>31</v>
      </c>
      <c r="D434" s="327"/>
      <c r="E434" s="327"/>
      <c r="F434" s="200"/>
      <c r="G434" s="328" t="s">
        <v>124</v>
      </c>
      <c r="H434" s="207"/>
      <c r="I434" s="191"/>
      <c r="J434" s="331">
        <f t="shared" ref="J434:U434" si="268">IF(OR($E433=0,$E434=0),0,IF(AND(J$48&gt;=$E433,J$48&lt;=$E434),"X",""))</f>
        <v>0</v>
      </c>
      <c r="K434" s="331">
        <f t="shared" si="268"/>
        <v>0</v>
      </c>
      <c r="L434" s="331">
        <f t="shared" si="268"/>
        <v>0</v>
      </c>
      <c r="M434" s="331">
        <f t="shared" si="268"/>
        <v>0</v>
      </c>
      <c r="N434" s="331">
        <f t="shared" si="268"/>
        <v>0</v>
      </c>
      <c r="O434" s="331">
        <f t="shared" si="268"/>
        <v>0</v>
      </c>
      <c r="P434" s="331">
        <f t="shared" si="268"/>
        <v>0</v>
      </c>
      <c r="Q434" s="331">
        <f t="shared" si="268"/>
        <v>0</v>
      </c>
      <c r="R434" s="331">
        <f t="shared" si="268"/>
        <v>0</v>
      </c>
      <c r="S434" s="331">
        <f t="shared" si="268"/>
        <v>0</v>
      </c>
      <c r="T434" s="331">
        <f t="shared" si="268"/>
        <v>0</v>
      </c>
      <c r="U434" s="331">
        <f t="shared" si="268"/>
        <v>0</v>
      </c>
      <c r="V434" s="205"/>
      <c r="W434" s="394"/>
    </row>
    <row r="435" spans="1:23" ht="15" customHeight="1" x14ac:dyDescent="0.2">
      <c r="A435" s="250"/>
      <c r="B435" s="197"/>
      <c r="C435" s="509" t="s">
        <v>126</v>
      </c>
      <c r="D435" s="343" t="str">
        <f>IF(OR(D433=0,D434=0),"",DATEDIF(D433,D434,"m")+1)</f>
        <v/>
      </c>
      <c r="E435" s="343" t="str">
        <f>IF(OR(E433=0,E434=0),"",DATEDIF(E433,E434,"m")+1)</f>
        <v/>
      </c>
      <c r="F435" s="200"/>
      <c r="G435" s="194" t="s">
        <v>86</v>
      </c>
      <c r="H435" s="329"/>
      <c r="I435" s="226" t="s">
        <v>28</v>
      </c>
      <c r="J435" s="459">
        <f>IF(OR($E433=0,$E434=0),0,IF($E431=J$48,MIN(ROUND($E436,2),ROUND(ROUND($E436,2)/$E435*SUMPRODUCT(($J434:$U434="X")*(ROUND($J428:$U428,4))),2)),0))</f>
        <v>0</v>
      </c>
      <c r="K435" s="459">
        <f t="shared" ref="K435:U435" si="269">IF(OR($E433=0,$E434=0),0,IF($E431=K$48,MIN(ROUND($E436,2),ROUND(ROUND($E436,2)/$E435*SUMPRODUCT(($J434:$U434="X")*(ROUND($J428:$U428,4))),2)),0))</f>
        <v>0</v>
      </c>
      <c r="L435" s="459">
        <f t="shared" si="269"/>
        <v>0</v>
      </c>
      <c r="M435" s="459">
        <f t="shared" si="269"/>
        <v>0</v>
      </c>
      <c r="N435" s="459">
        <f t="shared" si="269"/>
        <v>0</v>
      </c>
      <c r="O435" s="459">
        <f t="shared" si="269"/>
        <v>0</v>
      </c>
      <c r="P435" s="459">
        <f t="shared" si="269"/>
        <v>0</v>
      </c>
      <c r="Q435" s="459">
        <f t="shared" si="269"/>
        <v>0</v>
      </c>
      <c r="R435" s="459">
        <f t="shared" si="269"/>
        <v>0</v>
      </c>
      <c r="S435" s="459">
        <f t="shared" si="269"/>
        <v>0</v>
      </c>
      <c r="T435" s="459">
        <f t="shared" si="269"/>
        <v>0</v>
      </c>
      <c r="U435" s="459">
        <f t="shared" si="269"/>
        <v>0</v>
      </c>
      <c r="V435" s="461">
        <f>SUMPRODUCT(ROUND(J435:U435,2))</f>
        <v>0</v>
      </c>
      <c r="W435" s="394"/>
    </row>
    <row r="436" spans="1:23" ht="15" customHeight="1" x14ac:dyDescent="0.2">
      <c r="A436" s="250"/>
      <c r="B436" s="197"/>
      <c r="C436" s="503" t="s">
        <v>218</v>
      </c>
      <c r="D436" s="249"/>
      <c r="E436" s="249"/>
      <c r="F436" s="200"/>
      <c r="G436" s="192" t="s">
        <v>230</v>
      </c>
      <c r="H436" s="208"/>
      <c r="I436" s="226" t="s">
        <v>28</v>
      </c>
      <c r="J436" s="459">
        <f>IF(OR($E433=0,$E434=0),0,IF($E431=J$48,MIN(ROUND($E437,2),ROUND(ROUND($E437,2)/$E435*SUMPRODUCT(($J434:$U434="X")*(ROUND($J428:$U428,4))),2)),0))</f>
        <v>0</v>
      </c>
      <c r="K436" s="459">
        <f t="shared" ref="K436:U436" si="270">IF(OR($E433=0,$E434=0),0,IF($E431=K$48,MIN(ROUND($E437,2),ROUND(ROUND($E437,2)/$E435*SUMPRODUCT(($J434:$U434="X")*(ROUND($J428:$U428,4))),2)),0))</f>
        <v>0</v>
      </c>
      <c r="L436" s="459">
        <f t="shared" si="270"/>
        <v>0</v>
      </c>
      <c r="M436" s="459">
        <f t="shared" si="270"/>
        <v>0</v>
      </c>
      <c r="N436" s="459">
        <f t="shared" si="270"/>
        <v>0</v>
      </c>
      <c r="O436" s="459">
        <f t="shared" si="270"/>
        <v>0</v>
      </c>
      <c r="P436" s="459">
        <f t="shared" si="270"/>
        <v>0</v>
      </c>
      <c r="Q436" s="459">
        <f t="shared" si="270"/>
        <v>0</v>
      </c>
      <c r="R436" s="459">
        <f t="shared" si="270"/>
        <v>0</v>
      </c>
      <c r="S436" s="459">
        <f t="shared" si="270"/>
        <v>0</v>
      </c>
      <c r="T436" s="459">
        <f t="shared" si="270"/>
        <v>0</v>
      </c>
      <c r="U436" s="459">
        <f t="shared" si="270"/>
        <v>0</v>
      </c>
      <c r="V436" s="461">
        <f>SUMPRODUCT(ROUND(J436:U436,2))</f>
        <v>0</v>
      </c>
      <c r="W436" s="394"/>
    </row>
    <row r="437" spans="1:23" ht="15" customHeight="1" x14ac:dyDescent="0.2">
      <c r="A437" s="250"/>
      <c r="B437" s="197"/>
      <c r="C437" s="503" t="s">
        <v>231</v>
      </c>
      <c r="D437" s="249"/>
      <c r="E437" s="249"/>
      <c r="F437" s="200"/>
      <c r="G437" s="504" t="str">
        <f>$P$44</f>
        <v>Pauschale für Sozialabgaben inkl. Berufsgenossenschaft</v>
      </c>
      <c r="H437" s="505"/>
      <c r="I437" s="506" t="s">
        <v>28</v>
      </c>
      <c r="J437" s="507">
        <f t="shared" ref="J437:U437" si="271">ROUND(J436*$U$44,2)</f>
        <v>0</v>
      </c>
      <c r="K437" s="507">
        <f t="shared" si="271"/>
        <v>0</v>
      </c>
      <c r="L437" s="507">
        <f t="shared" si="271"/>
        <v>0</v>
      </c>
      <c r="M437" s="507">
        <f t="shared" si="271"/>
        <v>0</v>
      </c>
      <c r="N437" s="507">
        <f t="shared" si="271"/>
        <v>0</v>
      </c>
      <c r="O437" s="507">
        <f t="shared" si="271"/>
        <v>0</v>
      </c>
      <c r="P437" s="507">
        <f t="shared" si="271"/>
        <v>0</v>
      </c>
      <c r="Q437" s="507">
        <f t="shared" si="271"/>
        <v>0</v>
      </c>
      <c r="R437" s="507">
        <f t="shared" si="271"/>
        <v>0</v>
      </c>
      <c r="S437" s="507">
        <f t="shared" si="271"/>
        <v>0</v>
      </c>
      <c r="T437" s="507">
        <f t="shared" si="271"/>
        <v>0</v>
      </c>
      <c r="U437" s="507">
        <f t="shared" si="271"/>
        <v>0</v>
      </c>
      <c r="V437" s="508">
        <f>SUMPRODUCT(ROUND(J437:U437,2))</f>
        <v>0</v>
      </c>
      <c r="W437" s="394"/>
    </row>
    <row r="438" spans="1:23" ht="15" customHeight="1" thickBot="1" x14ac:dyDescent="0.25">
      <c r="A438" s="250"/>
      <c r="B438" s="231"/>
      <c r="C438" s="232"/>
      <c r="D438" s="232"/>
      <c r="E438" s="232"/>
      <c r="F438" s="334"/>
      <c r="G438" s="245"/>
      <c r="H438" s="337"/>
      <c r="I438" s="253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T438" s="246"/>
      <c r="U438" s="246"/>
      <c r="V438" s="247"/>
      <c r="W438" s="394">
        <f>IF(COUNTIF(V426:V437,"&gt;0")&gt;0,1,0)</f>
        <v>0</v>
      </c>
    </row>
    <row r="439" spans="1:23" ht="12.75" thickTop="1" x14ac:dyDescent="0.2"/>
  </sheetData>
  <sheetProtection password="8067" sheet="1" objects="1" scenarios="1" autoFilter="0"/>
  <mergeCells count="38">
    <mergeCell ref="D50:E50"/>
    <mergeCell ref="D206:E206"/>
    <mergeCell ref="D219:E219"/>
    <mergeCell ref="D193:E193"/>
    <mergeCell ref="D63:E63"/>
    <mergeCell ref="D76:E76"/>
    <mergeCell ref="D89:E89"/>
    <mergeCell ref="D102:E102"/>
    <mergeCell ref="D115:E115"/>
    <mergeCell ref="D128:E128"/>
    <mergeCell ref="D141:E141"/>
    <mergeCell ref="D154:E154"/>
    <mergeCell ref="D167:E167"/>
    <mergeCell ref="D180:E180"/>
    <mergeCell ref="B6:B35"/>
    <mergeCell ref="U36:V36"/>
    <mergeCell ref="U37:V37"/>
    <mergeCell ref="U39:V39"/>
    <mergeCell ref="B48:F48"/>
    <mergeCell ref="G48:I48"/>
    <mergeCell ref="I36:L39"/>
    <mergeCell ref="U38:V38"/>
    <mergeCell ref="D232:E232"/>
    <mergeCell ref="D245:E245"/>
    <mergeCell ref="D258:E258"/>
    <mergeCell ref="D271:E271"/>
    <mergeCell ref="D284:E284"/>
    <mergeCell ref="D297:E297"/>
    <mergeCell ref="D401:E401"/>
    <mergeCell ref="D414:E414"/>
    <mergeCell ref="D427:E427"/>
    <mergeCell ref="D310:E310"/>
    <mergeCell ref="D323:E323"/>
    <mergeCell ref="D336:E336"/>
    <mergeCell ref="D349:E349"/>
    <mergeCell ref="D375:E375"/>
    <mergeCell ref="D388:E388"/>
    <mergeCell ref="D362:E362"/>
  </mergeCells>
  <conditionalFormatting sqref="U36:V39">
    <cfRule type="cellIs" dxfId="5" priority="35" stopIfTrue="1" operator="equal">
      <formula>0</formula>
    </cfRule>
  </conditionalFormatting>
  <conditionalFormatting sqref="I36:L39">
    <cfRule type="cellIs" dxfId="4" priority="1" stopIfTrue="1" operator="equal">
      <formula>""</formula>
    </cfRule>
  </conditionalFormatting>
  <dataValidations count="5">
    <dataValidation type="list" allowBlank="1" showErrorMessage="1" errorTitle="Fälligkeitsmonat" error="Bitte auswählen!" sqref="D54:E54 D366:E366 D379:E379 D67:E67 D327:E327 D392:E392 D80:E80 D93:E93 D106:E106 D119:E119 D132:E132 D145:E145 D158:E158 D171:E171 D184:E184 D197:E197 D210:E210 D223:E223 D236:E236 D249:E249 D262:E262 D275:E275 D288:E288 D301:E301 D314:E314 D340:E340 D353:E353 D405:E405 D418:E418 D431:E431">
      <formula1>$J$48:$U$48</formula1>
    </dataValidation>
    <dataValidation type="list" allowBlank="1" showErrorMessage="1" errorTitle="Sonderzahlung für Monat von" error="Bitte auswählen!" sqref="D56:E56 D368:E368 D381:E381 D69:E69 D329:E329 D394:E394 D82:E82 D95:E95 D108:E108 D121:E121 D134:E134 D147:E147 D160:E160 D173:E173 D186:E186 D199:E199 D212:E212 D225:E225 D238:E238 D251:E251 D264:E264 D277:E277 D290:E290 D303:E303 D316:E316 D342:E342 D355:E355 D407:E407 D420:E420 D433:E433">
      <formula1>$J$48:$U$48</formula1>
    </dataValidation>
    <dataValidation type="list" allowBlank="1" showErrorMessage="1" errorTitle="Sonderzahlung für Monat bis" error="Bitte auswählen!" sqref="D57:E57 D369:E369 D382:E382 D70:E70 D330:E330 D395:E395 D83:E83 D96:E96 D109:E109 D122:E122 D135:E135 D148:E148 D161:E161 D174:E174 D187:E187 D200:E200 D213:E213 D226:E226 D239:E239 D252:E252 D265:E265 D278:E278 D291:E291 D304:E304 D317:E317 D343:E343 D356:E356 D408:E408 D421:E421 D434:E434">
      <formula1>$J$48:$U$48</formula1>
    </dataValidation>
    <dataValidation type="date" allowBlank="1" showErrorMessage="1" errorTitle="Datum" error="Das Datum muss zwischen _x000a_01.01.2014 und 31.12.2023 liegen!" sqref="J50:U50 J284:U284 J297:U297 J323:U323 J245:U245 J310:U310 J362:U362 J336:U336 J349:U349 J63:U63 J375:U375 J388:U388 J76:U76 J89:U89 J102:U102 J115:U115 J128:U128 J141:U141 J154:U154 J167:U167 J180:U180 J193:U193 J206:U206 J219:U219 J232:U232 J258:U258 J271:U271 J401:U401 J414:U414 J427:U427">
      <formula1>41640</formula1>
      <formula2>45291</formula2>
    </dataValidation>
    <dataValidation type="list" errorStyle="information" allowBlank="1" showErrorMessage="1" errorTitle="Name, Vorname" error="Bitte auswählen!_x000a_Nicht enthaltene Namen können eingetragen werden." sqref="D50:E50 D63:E63 D76:E76 D89:E89 D102:E102 D115:E115 D128:E128 D141:E141 D154:E154 D167:E167 D180:E180 D193:E193 D206:E206 D219:E219 D232:E232 D245:E245 D258:E258 D271:E271 D284:E284 D297:E297 D310:E310 D323:E323 D336:E336 D349:E349 D362:E362 D375:E375 D388:E388 D401:E401 D414:E414 D427:E427">
      <formula1>Name_Personalausgaben</formula1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20"/>
  <sheetViews>
    <sheetView showGridLines="0" topLeftCell="A6" workbookViewId="0">
      <selection activeCell="B21" sqref="B21"/>
    </sheetView>
  </sheetViews>
  <sheetFormatPr baseColWidth="10" defaultRowHeight="12.75" x14ac:dyDescent="0.2"/>
  <cols>
    <col min="1" max="1" width="5.7109375" customWidth="1"/>
    <col min="2" max="3" width="15.7109375" customWidth="1"/>
    <col min="4" max="4" width="10.7109375" customWidth="1"/>
    <col min="5" max="5" width="65.7109375" customWidth="1"/>
    <col min="6" max="7" width="15.7109375" customWidth="1"/>
  </cols>
  <sheetData>
    <row r="1" spans="1:7" ht="12" hidden="1" customHeight="1" x14ac:dyDescent="0.2">
      <c r="A1" s="475" t="s">
        <v>75</v>
      </c>
      <c r="B1" s="235"/>
      <c r="C1" s="235"/>
      <c r="D1" s="239"/>
      <c r="E1" s="235"/>
      <c r="F1" s="235"/>
      <c r="G1" s="235"/>
    </row>
    <row r="2" spans="1:7" ht="12" hidden="1" customHeight="1" x14ac:dyDescent="0.2">
      <c r="A2" s="475" t="s">
        <v>76</v>
      </c>
      <c r="B2" s="235"/>
      <c r="C2" s="235"/>
      <c r="D2" s="239"/>
      <c r="E2" s="235"/>
      <c r="F2" s="235"/>
      <c r="G2" s="235"/>
    </row>
    <row r="3" spans="1:7" ht="12" hidden="1" customHeight="1" x14ac:dyDescent="0.2">
      <c r="A3" s="262">
        <f>ROW(A21)</f>
        <v>21</v>
      </c>
      <c r="B3" s="235"/>
      <c r="C3" s="235"/>
      <c r="D3" s="239"/>
      <c r="E3" s="393"/>
      <c r="F3" s="393"/>
      <c r="G3" s="393"/>
    </row>
    <row r="4" spans="1:7" ht="12" hidden="1" customHeight="1" x14ac:dyDescent="0.2">
      <c r="A4" s="390" t="s">
        <v>143</v>
      </c>
      <c r="B4" s="235"/>
      <c r="C4" s="235"/>
      <c r="D4" s="239"/>
      <c r="E4" s="385"/>
      <c r="F4" s="385"/>
      <c r="G4" s="387"/>
    </row>
    <row r="5" spans="1:7" ht="12" hidden="1" customHeight="1" x14ac:dyDescent="0.2">
      <c r="A5" s="391" t="str">
        <f>"$A$6:$G$"&amp;IF(LOOKUP(2,1/(G1:G520&lt;&gt;0),ROW(G:G))=ROW(A16),A3-1,LOOKUP(2,1/(G1:G520&lt;&gt;0),ROW(G:G)))</f>
        <v>$A$6:$G$20</v>
      </c>
      <c r="B5" s="235"/>
      <c r="C5" s="235"/>
      <c r="D5" s="239"/>
      <c r="E5" s="385"/>
      <c r="F5" s="476"/>
      <c r="G5" s="388"/>
    </row>
    <row r="6" spans="1:7" ht="15" customHeight="1" x14ac:dyDescent="0.2">
      <c r="A6" s="261" t="str">
        <f>'Seite 2 ZN'!B29</f>
        <v>Einnahmen aus Projekttätigkeit</v>
      </c>
      <c r="B6" s="156"/>
      <c r="C6" s="156"/>
      <c r="D6" s="240"/>
      <c r="E6" s="31" t="s">
        <v>144</v>
      </c>
      <c r="F6" s="645">
        <f>'Seite 1'!$O$18</f>
        <v>0</v>
      </c>
      <c r="G6" s="647"/>
    </row>
    <row r="7" spans="1:7" ht="15" customHeight="1" x14ac:dyDescent="0.2">
      <c r="A7" s="169"/>
      <c r="B7" s="156"/>
      <c r="C7" s="156"/>
      <c r="D7" s="241"/>
      <c r="E7" s="31" t="s">
        <v>146</v>
      </c>
      <c r="F7" s="645" t="str">
        <f>'Seite 1'!$AA$14</f>
        <v/>
      </c>
      <c r="G7" s="647"/>
    </row>
    <row r="8" spans="1:7" ht="15" customHeight="1" x14ac:dyDescent="0.2">
      <c r="A8" s="169"/>
      <c r="B8" s="156"/>
      <c r="C8" s="156"/>
      <c r="D8" s="241"/>
      <c r="E8" s="31" t="s">
        <v>147</v>
      </c>
      <c r="F8" s="648" t="str">
        <f>'Seite 1'!$AB$14</f>
        <v/>
      </c>
      <c r="G8" s="650"/>
    </row>
    <row r="9" spans="1:7" ht="15" customHeight="1" x14ac:dyDescent="0.2">
      <c r="A9" s="159"/>
      <c r="B9" s="158"/>
      <c r="C9" s="158"/>
      <c r="D9" s="241"/>
      <c r="E9" s="134" t="s">
        <v>145</v>
      </c>
      <c r="F9" s="651">
        <f ca="1">'Seite 1'!$O$17</f>
        <v>44462</v>
      </c>
      <c r="G9" s="653"/>
    </row>
    <row r="10" spans="1:7" ht="15" customHeight="1" x14ac:dyDescent="0.2">
      <c r="A10" s="160"/>
      <c r="B10" s="161"/>
      <c r="C10" s="161"/>
      <c r="D10" s="241"/>
      <c r="E10" s="157"/>
      <c r="F10" s="157"/>
      <c r="G10" s="140" t="str">
        <f>'Seite 1'!$A$66</f>
        <v>VWN Armutsprävention</v>
      </c>
    </row>
    <row r="11" spans="1:7" ht="15" customHeight="1" x14ac:dyDescent="0.2">
      <c r="A11" s="162"/>
      <c r="B11" s="161"/>
      <c r="C11" s="161"/>
      <c r="D11" s="241"/>
      <c r="E11" s="157"/>
      <c r="F11" s="157"/>
      <c r="G11" s="141" t="str">
        <f>'Seite 1'!$A$67</f>
        <v>Formularversion: V 1.5 vom 23.09.21</v>
      </c>
    </row>
    <row r="12" spans="1:7" ht="18" customHeight="1" x14ac:dyDescent="0.2">
      <c r="A12" s="163"/>
      <c r="B12" s="164"/>
      <c r="C12" s="164"/>
      <c r="D12" s="242"/>
      <c r="E12" s="425" t="str">
        <f>A6</f>
        <v>Einnahmen aus Projekttätigkeit</v>
      </c>
      <c r="F12" s="425"/>
      <c r="G12" s="478">
        <f>SUMPRODUCT(ROUND(G21:G520,2))</f>
        <v>0</v>
      </c>
    </row>
    <row r="13" spans="1:7" ht="12" customHeight="1" x14ac:dyDescent="0.2">
      <c r="A13" s="166"/>
      <c r="B13" s="167"/>
      <c r="C13" s="167"/>
      <c r="D13" s="243"/>
      <c r="E13" s="167"/>
      <c r="F13" s="167"/>
      <c r="G13" s="168"/>
    </row>
    <row r="14" spans="1:7" ht="15" customHeight="1" x14ac:dyDescent="0.2">
      <c r="A14" s="151" t="str">
        <f ca="1">CONCATENATE("Belegliste¹ der ",$A$6," - Aktenzeichen ",IF($F$6=0,"__________",$F$6)," - Nachweis vom ",IF($F$9=0,"_________",TEXT($F$9,"TT.MM.JJJJ")))</f>
        <v>Belegliste¹ der Einnahmen aus Projekttätigkeit - Aktenzeichen __________ - Nachweis vom 23.09.2021</v>
      </c>
      <c r="B14" s="167"/>
      <c r="C14" s="167"/>
      <c r="D14" s="243"/>
      <c r="E14" s="167"/>
      <c r="F14" s="167"/>
      <c r="G14" s="168"/>
    </row>
    <row r="15" spans="1:7" ht="5.0999999999999996" customHeight="1" x14ac:dyDescent="0.2">
      <c r="A15" s="172"/>
      <c r="B15" s="167"/>
      <c r="C15" s="167"/>
      <c r="D15" s="243"/>
      <c r="E15" s="167"/>
      <c r="F15" s="167"/>
      <c r="G15" s="168"/>
    </row>
    <row r="16" spans="1:7" ht="12" customHeight="1" x14ac:dyDescent="0.2">
      <c r="A16" s="721" t="s">
        <v>29</v>
      </c>
      <c r="B16" s="724" t="s">
        <v>189</v>
      </c>
      <c r="C16" s="724" t="s">
        <v>63</v>
      </c>
      <c r="D16" s="721" t="s">
        <v>64</v>
      </c>
      <c r="E16" s="724" t="s">
        <v>188</v>
      </c>
      <c r="F16" s="727" t="s">
        <v>190</v>
      </c>
      <c r="G16" s="727" t="s">
        <v>191</v>
      </c>
    </row>
    <row r="17" spans="1:8" ht="12" customHeight="1" x14ac:dyDescent="0.2">
      <c r="A17" s="722"/>
      <c r="B17" s="725"/>
      <c r="C17" s="725"/>
      <c r="D17" s="722"/>
      <c r="E17" s="725"/>
      <c r="F17" s="728"/>
      <c r="G17" s="728"/>
    </row>
    <row r="18" spans="1:8" ht="12" customHeight="1" x14ac:dyDescent="0.2">
      <c r="A18" s="722"/>
      <c r="B18" s="725"/>
      <c r="C18" s="725"/>
      <c r="D18" s="722"/>
      <c r="E18" s="725"/>
      <c r="F18" s="728"/>
      <c r="G18" s="728"/>
    </row>
    <row r="19" spans="1:8" ht="12" customHeight="1" x14ac:dyDescent="0.2">
      <c r="A19" s="722"/>
      <c r="B19" s="725"/>
      <c r="C19" s="725"/>
      <c r="D19" s="722"/>
      <c r="E19" s="725"/>
      <c r="F19" s="728"/>
      <c r="G19" s="728"/>
    </row>
    <row r="20" spans="1:8" ht="12" customHeight="1" thickBot="1" x14ac:dyDescent="0.25">
      <c r="A20" s="723"/>
      <c r="B20" s="726"/>
      <c r="C20" s="726"/>
      <c r="D20" s="723"/>
      <c r="E20" s="726"/>
      <c r="F20" s="729"/>
      <c r="G20" s="729"/>
    </row>
    <row r="21" spans="1:8" s="146" customFormat="1" ht="15" thickTop="1" x14ac:dyDescent="0.2">
      <c r="A21" s="379">
        <v>1</v>
      </c>
      <c r="B21" s="423"/>
      <c r="C21" s="423"/>
      <c r="D21" s="238"/>
      <c r="E21" s="255"/>
      <c r="F21" s="458"/>
      <c r="G21" s="458"/>
      <c r="H21" s="480"/>
    </row>
    <row r="22" spans="1:8" s="146" customFormat="1" ht="15" x14ac:dyDescent="0.2">
      <c r="A22" s="379">
        <v>2</v>
      </c>
      <c r="B22" s="424"/>
      <c r="C22" s="423"/>
      <c r="D22" s="238"/>
      <c r="E22" s="255"/>
      <c r="F22" s="458"/>
      <c r="G22" s="458"/>
      <c r="H22" s="479"/>
    </row>
    <row r="23" spans="1:8" s="146" customFormat="1" ht="15" x14ac:dyDescent="0.2">
      <c r="A23" s="379">
        <v>3</v>
      </c>
      <c r="B23" s="424"/>
      <c r="C23" s="423"/>
      <c r="D23" s="238"/>
      <c r="E23" s="255"/>
      <c r="F23" s="458"/>
      <c r="G23" s="458"/>
      <c r="H23" s="479"/>
    </row>
    <row r="24" spans="1:8" s="146" customFormat="1" ht="15" x14ac:dyDescent="0.2">
      <c r="A24" s="379">
        <v>4</v>
      </c>
      <c r="B24" s="424"/>
      <c r="C24" s="423"/>
      <c r="D24" s="238"/>
      <c r="E24" s="255"/>
      <c r="F24" s="458"/>
      <c r="G24" s="458"/>
      <c r="H24" s="479"/>
    </row>
    <row r="25" spans="1:8" s="146" customFormat="1" ht="15" x14ac:dyDescent="0.2">
      <c r="A25" s="379">
        <v>5</v>
      </c>
      <c r="B25" s="424"/>
      <c r="C25" s="423"/>
      <c r="D25" s="238"/>
      <c r="E25" s="255"/>
      <c r="F25" s="458"/>
      <c r="G25" s="458"/>
      <c r="H25" s="479"/>
    </row>
    <row r="26" spans="1:8" s="146" customFormat="1" ht="15" x14ac:dyDescent="0.2">
      <c r="A26" s="379">
        <v>6</v>
      </c>
      <c r="B26" s="424"/>
      <c r="C26" s="423"/>
      <c r="D26" s="238"/>
      <c r="E26" s="255"/>
      <c r="F26" s="458"/>
      <c r="G26" s="458"/>
      <c r="H26" s="479"/>
    </row>
    <row r="27" spans="1:8" s="146" customFormat="1" ht="15" x14ac:dyDescent="0.2">
      <c r="A27" s="379">
        <v>7</v>
      </c>
      <c r="B27" s="424"/>
      <c r="C27" s="423"/>
      <c r="D27" s="238"/>
      <c r="E27" s="255"/>
      <c r="F27" s="458"/>
      <c r="G27" s="458"/>
      <c r="H27" s="479"/>
    </row>
    <row r="28" spans="1:8" s="146" customFormat="1" ht="15" x14ac:dyDescent="0.2">
      <c r="A28" s="379">
        <v>8</v>
      </c>
      <c r="B28" s="424"/>
      <c r="C28" s="423"/>
      <c r="D28" s="238"/>
      <c r="E28" s="255"/>
      <c r="F28" s="458"/>
      <c r="G28" s="458"/>
      <c r="H28" s="479"/>
    </row>
    <row r="29" spans="1:8" s="146" customFormat="1" ht="15" x14ac:dyDescent="0.2">
      <c r="A29" s="379">
        <v>9</v>
      </c>
      <c r="B29" s="424"/>
      <c r="C29" s="423"/>
      <c r="D29" s="238"/>
      <c r="E29" s="255"/>
      <c r="F29" s="458"/>
      <c r="G29" s="458"/>
      <c r="H29" s="479"/>
    </row>
    <row r="30" spans="1:8" s="146" customFormat="1" ht="15" x14ac:dyDescent="0.2">
      <c r="A30" s="379">
        <v>10</v>
      </c>
      <c r="B30" s="424"/>
      <c r="C30" s="423"/>
      <c r="D30" s="238"/>
      <c r="E30" s="255"/>
      <c r="F30" s="458"/>
      <c r="G30" s="458"/>
      <c r="H30" s="479"/>
    </row>
    <row r="31" spans="1:8" s="146" customFormat="1" ht="15" x14ac:dyDescent="0.2">
      <c r="A31" s="379">
        <v>11</v>
      </c>
      <c r="B31" s="424"/>
      <c r="C31" s="423"/>
      <c r="D31" s="238"/>
      <c r="E31" s="255"/>
      <c r="F31" s="458"/>
      <c r="G31" s="458"/>
      <c r="H31" s="479"/>
    </row>
    <row r="32" spans="1:8" s="146" customFormat="1" ht="15" x14ac:dyDescent="0.2">
      <c r="A32" s="379">
        <v>12</v>
      </c>
      <c r="B32" s="424"/>
      <c r="C32" s="423"/>
      <c r="D32" s="238"/>
      <c r="E32" s="255"/>
      <c r="F32" s="458"/>
      <c r="G32" s="458"/>
      <c r="H32" s="479"/>
    </row>
    <row r="33" spans="1:8" s="146" customFormat="1" ht="15" x14ac:dyDescent="0.2">
      <c r="A33" s="379">
        <v>13</v>
      </c>
      <c r="B33" s="424"/>
      <c r="C33" s="423"/>
      <c r="D33" s="238"/>
      <c r="E33" s="255"/>
      <c r="F33" s="458"/>
      <c r="G33" s="458"/>
      <c r="H33" s="479"/>
    </row>
    <row r="34" spans="1:8" s="146" customFormat="1" ht="15" x14ac:dyDescent="0.2">
      <c r="A34" s="379">
        <v>14</v>
      </c>
      <c r="B34" s="424"/>
      <c r="C34" s="423"/>
      <c r="D34" s="238"/>
      <c r="E34" s="255"/>
      <c r="F34" s="458"/>
      <c r="G34" s="458"/>
      <c r="H34" s="479"/>
    </row>
    <row r="35" spans="1:8" s="146" customFormat="1" ht="15" x14ac:dyDescent="0.2">
      <c r="A35" s="379">
        <v>15</v>
      </c>
      <c r="B35" s="424"/>
      <c r="C35" s="423"/>
      <c r="D35" s="238"/>
      <c r="E35" s="255"/>
      <c r="F35" s="458"/>
      <c r="G35" s="458"/>
      <c r="H35" s="479"/>
    </row>
    <row r="36" spans="1:8" s="146" customFormat="1" ht="15" x14ac:dyDescent="0.2">
      <c r="A36" s="379">
        <v>16</v>
      </c>
      <c r="B36" s="424"/>
      <c r="C36" s="423"/>
      <c r="D36" s="238"/>
      <c r="E36" s="255"/>
      <c r="F36" s="458"/>
      <c r="G36" s="458"/>
      <c r="H36" s="479"/>
    </row>
    <row r="37" spans="1:8" s="146" customFormat="1" ht="15" x14ac:dyDescent="0.2">
      <c r="A37" s="379">
        <v>17</v>
      </c>
      <c r="B37" s="424"/>
      <c r="C37" s="423"/>
      <c r="D37" s="238"/>
      <c r="E37" s="255"/>
      <c r="F37" s="458"/>
      <c r="G37" s="458"/>
      <c r="H37" s="479"/>
    </row>
    <row r="38" spans="1:8" s="146" customFormat="1" ht="15" x14ac:dyDescent="0.2">
      <c r="A38" s="379">
        <v>18</v>
      </c>
      <c r="B38" s="424"/>
      <c r="C38" s="423"/>
      <c r="D38" s="238"/>
      <c r="E38" s="255"/>
      <c r="F38" s="458"/>
      <c r="G38" s="458"/>
      <c r="H38" s="479"/>
    </row>
    <row r="39" spans="1:8" s="146" customFormat="1" ht="15" x14ac:dyDescent="0.2">
      <c r="A39" s="379">
        <v>19</v>
      </c>
      <c r="B39" s="424"/>
      <c r="C39" s="423"/>
      <c r="D39" s="238"/>
      <c r="E39" s="255"/>
      <c r="F39" s="458"/>
      <c r="G39" s="458"/>
      <c r="H39" s="479"/>
    </row>
    <row r="40" spans="1:8" s="146" customFormat="1" ht="15" x14ac:dyDescent="0.2">
      <c r="A40" s="379">
        <v>20</v>
      </c>
      <c r="B40" s="424"/>
      <c r="C40" s="423"/>
      <c r="D40" s="238"/>
      <c r="E40" s="255"/>
      <c r="F40" s="458"/>
      <c r="G40" s="458"/>
      <c r="H40" s="479"/>
    </row>
    <row r="41" spans="1:8" s="146" customFormat="1" ht="15" x14ac:dyDescent="0.2">
      <c r="A41" s="379">
        <v>21</v>
      </c>
      <c r="B41" s="424"/>
      <c r="C41" s="423"/>
      <c r="D41" s="238"/>
      <c r="E41" s="255"/>
      <c r="F41" s="458"/>
      <c r="G41" s="458"/>
      <c r="H41" s="479"/>
    </row>
    <row r="42" spans="1:8" s="146" customFormat="1" ht="15" x14ac:dyDescent="0.2">
      <c r="A42" s="379">
        <v>22</v>
      </c>
      <c r="B42" s="424"/>
      <c r="C42" s="423"/>
      <c r="D42" s="238"/>
      <c r="E42" s="255"/>
      <c r="F42" s="458"/>
      <c r="G42" s="458"/>
      <c r="H42" s="479"/>
    </row>
    <row r="43" spans="1:8" s="146" customFormat="1" ht="15" x14ac:dyDescent="0.2">
      <c r="A43" s="379">
        <v>23</v>
      </c>
      <c r="B43" s="424"/>
      <c r="C43" s="423"/>
      <c r="D43" s="238"/>
      <c r="E43" s="255"/>
      <c r="F43" s="458"/>
      <c r="G43" s="458"/>
      <c r="H43" s="479"/>
    </row>
    <row r="44" spans="1:8" s="146" customFormat="1" ht="15" x14ac:dyDescent="0.2">
      <c r="A44" s="379">
        <v>24</v>
      </c>
      <c r="B44" s="424"/>
      <c r="C44" s="423"/>
      <c r="D44" s="238"/>
      <c r="E44" s="255"/>
      <c r="F44" s="458"/>
      <c r="G44" s="458"/>
      <c r="H44" s="479"/>
    </row>
    <row r="45" spans="1:8" s="146" customFormat="1" ht="15" x14ac:dyDescent="0.2">
      <c r="A45" s="379">
        <v>25</v>
      </c>
      <c r="B45" s="424"/>
      <c r="C45" s="423"/>
      <c r="D45" s="238"/>
      <c r="E45" s="255"/>
      <c r="F45" s="458"/>
      <c r="G45" s="458"/>
      <c r="H45" s="479"/>
    </row>
    <row r="46" spans="1:8" s="146" customFormat="1" ht="15" x14ac:dyDescent="0.2">
      <c r="A46" s="379">
        <v>26</v>
      </c>
      <c r="B46" s="424"/>
      <c r="C46" s="423"/>
      <c r="D46" s="238"/>
      <c r="E46" s="255"/>
      <c r="F46" s="458"/>
      <c r="G46" s="458"/>
      <c r="H46" s="479"/>
    </row>
    <row r="47" spans="1:8" s="146" customFormat="1" ht="15" x14ac:dyDescent="0.2">
      <c r="A47" s="379">
        <v>27</v>
      </c>
      <c r="B47" s="424"/>
      <c r="C47" s="423"/>
      <c r="D47" s="238"/>
      <c r="E47" s="255"/>
      <c r="F47" s="458"/>
      <c r="G47" s="458"/>
      <c r="H47" s="479"/>
    </row>
    <row r="48" spans="1:8" s="146" customFormat="1" ht="15" x14ac:dyDescent="0.2">
      <c r="A48" s="379">
        <v>28</v>
      </c>
      <c r="B48" s="424"/>
      <c r="C48" s="423"/>
      <c r="D48" s="238"/>
      <c r="E48" s="255"/>
      <c r="F48" s="458"/>
      <c r="G48" s="458"/>
      <c r="H48" s="479"/>
    </row>
    <row r="49" spans="1:8" s="146" customFormat="1" ht="15" x14ac:dyDescent="0.2">
      <c r="A49" s="379">
        <v>29</v>
      </c>
      <c r="B49" s="424"/>
      <c r="C49" s="423"/>
      <c r="D49" s="238"/>
      <c r="E49" s="255"/>
      <c r="F49" s="458"/>
      <c r="G49" s="458"/>
      <c r="H49" s="479"/>
    </row>
    <row r="50" spans="1:8" s="146" customFormat="1" ht="15" x14ac:dyDescent="0.2">
      <c r="A50" s="379">
        <v>30</v>
      </c>
      <c r="B50" s="424"/>
      <c r="C50" s="423"/>
      <c r="D50" s="238"/>
      <c r="E50" s="255"/>
      <c r="F50" s="458"/>
      <c r="G50" s="458"/>
      <c r="H50" s="479"/>
    </row>
    <row r="51" spans="1:8" s="146" customFormat="1" ht="15" x14ac:dyDescent="0.2">
      <c r="A51" s="379">
        <v>31</v>
      </c>
      <c r="B51" s="424"/>
      <c r="C51" s="423"/>
      <c r="D51" s="238"/>
      <c r="E51" s="255"/>
      <c r="F51" s="458"/>
      <c r="G51" s="458"/>
      <c r="H51" s="479"/>
    </row>
    <row r="52" spans="1:8" s="146" customFormat="1" ht="15" x14ac:dyDescent="0.2">
      <c r="A52" s="379">
        <v>32</v>
      </c>
      <c r="B52" s="424"/>
      <c r="C52" s="423"/>
      <c r="D52" s="238"/>
      <c r="E52" s="255"/>
      <c r="F52" s="458"/>
      <c r="G52" s="458"/>
      <c r="H52" s="479"/>
    </row>
    <row r="53" spans="1:8" s="146" customFormat="1" ht="15" x14ac:dyDescent="0.2">
      <c r="A53" s="379">
        <v>33</v>
      </c>
      <c r="B53" s="424"/>
      <c r="C53" s="423"/>
      <c r="D53" s="238"/>
      <c r="E53" s="255"/>
      <c r="F53" s="458"/>
      <c r="G53" s="458"/>
      <c r="H53" s="479"/>
    </row>
    <row r="54" spans="1:8" s="146" customFormat="1" ht="15" x14ac:dyDescent="0.2">
      <c r="A54" s="379">
        <v>34</v>
      </c>
      <c r="B54" s="424"/>
      <c r="C54" s="423"/>
      <c r="D54" s="238"/>
      <c r="E54" s="255"/>
      <c r="F54" s="458"/>
      <c r="G54" s="458"/>
      <c r="H54" s="479"/>
    </row>
    <row r="55" spans="1:8" s="146" customFormat="1" ht="15" x14ac:dyDescent="0.2">
      <c r="A55" s="379">
        <v>35</v>
      </c>
      <c r="B55" s="424"/>
      <c r="C55" s="423"/>
      <c r="D55" s="238"/>
      <c r="E55" s="255"/>
      <c r="F55" s="458"/>
      <c r="G55" s="458"/>
      <c r="H55" s="479"/>
    </row>
    <row r="56" spans="1:8" s="146" customFormat="1" ht="15" x14ac:dyDescent="0.2">
      <c r="A56" s="379">
        <v>36</v>
      </c>
      <c r="B56" s="424"/>
      <c r="C56" s="423"/>
      <c r="D56" s="238"/>
      <c r="E56" s="255"/>
      <c r="F56" s="458"/>
      <c r="G56" s="458"/>
      <c r="H56" s="479"/>
    </row>
    <row r="57" spans="1:8" s="146" customFormat="1" ht="15" x14ac:dyDescent="0.2">
      <c r="A57" s="379">
        <v>37</v>
      </c>
      <c r="B57" s="424"/>
      <c r="C57" s="423"/>
      <c r="D57" s="238"/>
      <c r="E57" s="255"/>
      <c r="F57" s="458"/>
      <c r="G57" s="458"/>
      <c r="H57" s="479"/>
    </row>
    <row r="58" spans="1:8" s="146" customFormat="1" ht="15" x14ac:dyDescent="0.2">
      <c r="A58" s="379">
        <v>38</v>
      </c>
      <c r="B58" s="424"/>
      <c r="C58" s="423"/>
      <c r="D58" s="238"/>
      <c r="E58" s="255"/>
      <c r="F58" s="458"/>
      <c r="G58" s="458"/>
      <c r="H58" s="479"/>
    </row>
    <row r="59" spans="1:8" s="146" customFormat="1" ht="15" x14ac:dyDescent="0.2">
      <c r="A59" s="379">
        <v>39</v>
      </c>
      <c r="B59" s="424"/>
      <c r="C59" s="423"/>
      <c r="D59" s="238"/>
      <c r="E59" s="255"/>
      <c r="F59" s="458"/>
      <c r="G59" s="458"/>
      <c r="H59" s="479"/>
    </row>
    <row r="60" spans="1:8" s="146" customFormat="1" ht="15" x14ac:dyDescent="0.2">
      <c r="A60" s="379">
        <v>40</v>
      </c>
      <c r="B60" s="424"/>
      <c r="C60" s="423"/>
      <c r="D60" s="238"/>
      <c r="E60" s="255"/>
      <c r="F60" s="458"/>
      <c r="G60" s="458"/>
      <c r="H60" s="479"/>
    </row>
    <row r="61" spans="1:8" s="146" customFormat="1" ht="15" x14ac:dyDescent="0.2">
      <c r="A61" s="379">
        <v>41</v>
      </c>
      <c r="B61" s="424"/>
      <c r="C61" s="423"/>
      <c r="D61" s="238"/>
      <c r="E61" s="255"/>
      <c r="F61" s="458"/>
      <c r="G61" s="458"/>
      <c r="H61" s="479"/>
    </row>
    <row r="62" spans="1:8" s="146" customFormat="1" ht="15" x14ac:dyDescent="0.2">
      <c r="A62" s="379">
        <v>42</v>
      </c>
      <c r="B62" s="424"/>
      <c r="C62" s="423"/>
      <c r="D62" s="238"/>
      <c r="E62" s="255"/>
      <c r="F62" s="458"/>
      <c r="G62" s="458"/>
      <c r="H62" s="479"/>
    </row>
    <row r="63" spans="1:8" s="146" customFormat="1" ht="15" x14ac:dyDescent="0.2">
      <c r="A63" s="379">
        <v>43</v>
      </c>
      <c r="B63" s="424"/>
      <c r="C63" s="423"/>
      <c r="D63" s="238"/>
      <c r="E63" s="255"/>
      <c r="F63" s="458"/>
      <c r="G63" s="458"/>
      <c r="H63" s="479"/>
    </row>
    <row r="64" spans="1:8" s="146" customFormat="1" ht="15" x14ac:dyDescent="0.2">
      <c r="A64" s="379">
        <v>44</v>
      </c>
      <c r="B64" s="424"/>
      <c r="C64" s="423"/>
      <c r="D64" s="238"/>
      <c r="E64" s="255"/>
      <c r="F64" s="458"/>
      <c r="G64" s="458"/>
      <c r="H64" s="479"/>
    </row>
    <row r="65" spans="1:8" s="146" customFormat="1" ht="15" x14ac:dyDescent="0.2">
      <c r="A65" s="379">
        <v>45</v>
      </c>
      <c r="B65" s="424"/>
      <c r="C65" s="423"/>
      <c r="D65" s="238"/>
      <c r="E65" s="255"/>
      <c r="F65" s="458"/>
      <c r="G65" s="458"/>
      <c r="H65" s="479"/>
    </row>
    <row r="66" spans="1:8" s="146" customFormat="1" ht="15" x14ac:dyDescent="0.2">
      <c r="A66" s="379">
        <v>46</v>
      </c>
      <c r="B66" s="424"/>
      <c r="C66" s="423"/>
      <c r="D66" s="238"/>
      <c r="E66" s="255"/>
      <c r="F66" s="458"/>
      <c r="G66" s="458"/>
      <c r="H66" s="479"/>
    </row>
    <row r="67" spans="1:8" s="146" customFormat="1" ht="15" x14ac:dyDescent="0.2">
      <c r="A67" s="379">
        <v>47</v>
      </c>
      <c r="B67" s="424"/>
      <c r="C67" s="423"/>
      <c r="D67" s="238"/>
      <c r="E67" s="255"/>
      <c r="F67" s="458"/>
      <c r="G67" s="458"/>
      <c r="H67" s="479"/>
    </row>
    <row r="68" spans="1:8" s="146" customFormat="1" ht="15" x14ac:dyDescent="0.2">
      <c r="A68" s="379">
        <v>48</v>
      </c>
      <c r="B68" s="424"/>
      <c r="C68" s="423"/>
      <c r="D68" s="238"/>
      <c r="E68" s="255"/>
      <c r="F68" s="458"/>
      <c r="G68" s="458"/>
      <c r="H68" s="479"/>
    </row>
    <row r="69" spans="1:8" s="146" customFormat="1" ht="15" x14ac:dyDescent="0.2">
      <c r="A69" s="379">
        <v>49</v>
      </c>
      <c r="B69" s="424"/>
      <c r="C69" s="423"/>
      <c r="D69" s="238"/>
      <c r="E69" s="255"/>
      <c r="F69" s="458"/>
      <c r="G69" s="458"/>
      <c r="H69" s="479"/>
    </row>
    <row r="70" spans="1:8" s="146" customFormat="1" ht="15" x14ac:dyDescent="0.2">
      <c r="A70" s="379">
        <v>50</v>
      </c>
      <c r="B70" s="424"/>
      <c r="C70" s="423"/>
      <c r="D70" s="238"/>
      <c r="E70" s="255"/>
      <c r="F70" s="458"/>
      <c r="G70" s="458"/>
      <c r="H70" s="479"/>
    </row>
    <row r="71" spans="1:8" s="146" customFormat="1" ht="15" x14ac:dyDescent="0.2">
      <c r="A71" s="379">
        <v>51</v>
      </c>
      <c r="B71" s="424"/>
      <c r="C71" s="423"/>
      <c r="D71" s="238"/>
      <c r="E71" s="255"/>
      <c r="F71" s="458"/>
      <c r="G71" s="458"/>
      <c r="H71" s="479"/>
    </row>
    <row r="72" spans="1:8" s="146" customFormat="1" ht="15" x14ac:dyDescent="0.2">
      <c r="A72" s="379">
        <v>52</v>
      </c>
      <c r="B72" s="424"/>
      <c r="C72" s="423"/>
      <c r="D72" s="238"/>
      <c r="E72" s="255"/>
      <c r="F72" s="458"/>
      <c r="G72" s="458"/>
      <c r="H72" s="479"/>
    </row>
    <row r="73" spans="1:8" s="146" customFormat="1" ht="15" x14ac:dyDescent="0.2">
      <c r="A73" s="379">
        <v>53</v>
      </c>
      <c r="B73" s="424"/>
      <c r="C73" s="423"/>
      <c r="D73" s="238"/>
      <c r="E73" s="255"/>
      <c r="F73" s="458"/>
      <c r="G73" s="458"/>
      <c r="H73" s="479"/>
    </row>
    <row r="74" spans="1:8" s="146" customFormat="1" ht="15" x14ac:dyDescent="0.2">
      <c r="A74" s="379">
        <v>54</v>
      </c>
      <c r="B74" s="424"/>
      <c r="C74" s="423"/>
      <c r="D74" s="238"/>
      <c r="E74" s="255"/>
      <c r="F74" s="458"/>
      <c r="G74" s="458"/>
      <c r="H74" s="479"/>
    </row>
    <row r="75" spans="1:8" s="146" customFormat="1" ht="15" x14ac:dyDescent="0.2">
      <c r="A75" s="379">
        <v>55</v>
      </c>
      <c r="B75" s="424"/>
      <c r="C75" s="423"/>
      <c r="D75" s="238"/>
      <c r="E75" s="255"/>
      <c r="F75" s="458"/>
      <c r="G75" s="458"/>
      <c r="H75" s="479"/>
    </row>
    <row r="76" spans="1:8" s="146" customFormat="1" ht="15" x14ac:dyDescent="0.2">
      <c r="A76" s="379">
        <v>56</v>
      </c>
      <c r="B76" s="424"/>
      <c r="C76" s="423"/>
      <c r="D76" s="238"/>
      <c r="E76" s="255"/>
      <c r="F76" s="458"/>
      <c r="G76" s="458"/>
      <c r="H76" s="479"/>
    </row>
    <row r="77" spans="1:8" s="146" customFormat="1" ht="15" x14ac:dyDescent="0.2">
      <c r="A77" s="379">
        <v>57</v>
      </c>
      <c r="B77" s="424"/>
      <c r="C77" s="423"/>
      <c r="D77" s="238"/>
      <c r="E77" s="255"/>
      <c r="F77" s="458"/>
      <c r="G77" s="458"/>
      <c r="H77" s="479"/>
    </row>
    <row r="78" spans="1:8" s="146" customFormat="1" ht="15" x14ac:dyDescent="0.2">
      <c r="A78" s="379">
        <v>58</v>
      </c>
      <c r="B78" s="424"/>
      <c r="C78" s="423"/>
      <c r="D78" s="238"/>
      <c r="E78" s="255"/>
      <c r="F78" s="458"/>
      <c r="G78" s="458"/>
      <c r="H78" s="479"/>
    </row>
    <row r="79" spans="1:8" s="146" customFormat="1" ht="15" x14ac:dyDescent="0.2">
      <c r="A79" s="379">
        <v>59</v>
      </c>
      <c r="B79" s="424"/>
      <c r="C79" s="423"/>
      <c r="D79" s="238"/>
      <c r="E79" s="255"/>
      <c r="F79" s="458"/>
      <c r="G79" s="458"/>
      <c r="H79" s="479"/>
    </row>
    <row r="80" spans="1:8" s="146" customFormat="1" ht="15" x14ac:dyDescent="0.2">
      <c r="A80" s="379">
        <v>60</v>
      </c>
      <c r="B80" s="424"/>
      <c r="C80" s="423"/>
      <c r="D80" s="238"/>
      <c r="E80" s="255"/>
      <c r="F80" s="458"/>
      <c r="G80" s="458"/>
      <c r="H80" s="479"/>
    </row>
    <row r="81" spans="1:8" s="146" customFormat="1" ht="15" x14ac:dyDescent="0.2">
      <c r="A81" s="379">
        <v>61</v>
      </c>
      <c r="B81" s="424"/>
      <c r="C81" s="423"/>
      <c r="D81" s="238"/>
      <c r="E81" s="255"/>
      <c r="F81" s="458"/>
      <c r="G81" s="458"/>
      <c r="H81" s="479"/>
    </row>
    <row r="82" spans="1:8" s="146" customFormat="1" ht="15" x14ac:dyDescent="0.2">
      <c r="A82" s="379">
        <v>62</v>
      </c>
      <c r="B82" s="424"/>
      <c r="C82" s="423"/>
      <c r="D82" s="238"/>
      <c r="E82" s="255"/>
      <c r="F82" s="458"/>
      <c r="G82" s="458"/>
      <c r="H82" s="479"/>
    </row>
    <row r="83" spans="1:8" s="146" customFormat="1" ht="15" x14ac:dyDescent="0.2">
      <c r="A83" s="379">
        <v>63</v>
      </c>
      <c r="B83" s="424"/>
      <c r="C83" s="423"/>
      <c r="D83" s="238"/>
      <c r="E83" s="255"/>
      <c r="F83" s="458"/>
      <c r="G83" s="458"/>
      <c r="H83" s="479"/>
    </row>
    <row r="84" spans="1:8" s="146" customFormat="1" ht="15" x14ac:dyDescent="0.2">
      <c r="A84" s="379">
        <v>64</v>
      </c>
      <c r="B84" s="424"/>
      <c r="C84" s="423"/>
      <c r="D84" s="238"/>
      <c r="E84" s="255"/>
      <c r="F84" s="458"/>
      <c r="G84" s="458"/>
      <c r="H84" s="479"/>
    </row>
    <row r="85" spans="1:8" s="146" customFormat="1" ht="15" x14ac:dyDescent="0.2">
      <c r="A85" s="379">
        <v>65</v>
      </c>
      <c r="B85" s="424"/>
      <c r="C85" s="423"/>
      <c r="D85" s="238"/>
      <c r="E85" s="255"/>
      <c r="F85" s="458"/>
      <c r="G85" s="458"/>
      <c r="H85" s="479"/>
    </row>
    <row r="86" spans="1:8" s="146" customFormat="1" ht="15" x14ac:dyDescent="0.2">
      <c r="A86" s="379">
        <v>66</v>
      </c>
      <c r="B86" s="424"/>
      <c r="C86" s="423"/>
      <c r="D86" s="238"/>
      <c r="E86" s="255"/>
      <c r="F86" s="458"/>
      <c r="G86" s="458"/>
      <c r="H86" s="479"/>
    </row>
    <row r="87" spans="1:8" s="146" customFormat="1" ht="15" x14ac:dyDescent="0.2">
      <c r="A87" s="379">
        <v>67</v>
      </c>
      <c r="B87" s="424"/>
      <c r="C87" s="423"/>
      <c r="D87" s="238"/>
      <c r="E87" s="255"/>
      <c r="F87" s="458"/>
      <c r="G87" s="458"/>
      <c r="H87" s="479"/>
    </row>
    <row r="88" spans="1:8" s="146" customFormat="1" ht="15" x14ac:dyDescent="0.2">
      <c r="A88" s="379">
        <v>68</v>
      </c>
      <c r="B88" s="424"/>
      <c r="C88" s="423"/>
      <c r="D88" s="238"/>
      <c r="E88" s="255"/>
      <c r="F88" s="458"/>
      <c r="G88" s="458"/>
      <c r="H88" s="479"/>
    </row>
    <row r="89" spans="1:8" s="146" customFormat="1" ht="15" x14ac:dyDescent="0.2">
      <c r="A89" s="379">
        <v>69</v>
      </c>
      <c r="B89" s="424"/>
      <c r="C89" s="423"/>
      <c r="D89" s="238"/>
      <c r="E89" s="255"/>
      <c r="F89" s="458"/>
      <c r="G89" s="458"/>
      <c r="H89" s="479"/>
    </row>
    <row r="90" spans="1:8" s="146" customFormat="1" ht="15" x14ac:dyDescent="0.2">
      <c r="A90" s="379">
        <v>70</v>
      </c>
      <c r="B90" s="424"/>
      <c r="C90" s="423"/>
      <c r="D90" s="238"/>
      <c r="E90" s="255"/>
      <c r="F90" s="458"/>
      <c r="G90" s="458"/>
      <c r="H90" s="479"/>
    </row>
    <row r="91" spans="1:8" s="146" customFormat="1" ht="15" x14ac:dyDescent="0.2">
      <c r="A91" s="379">
        <v>71</v>
      </c>
      <c r="B91" s="424"/>
      <c r="C91" s="423"/>
      <c r="D91" s="238"/>
      <c r="E91" s="255"/>
      <c r="F91" s="458"/>
      <c r="G91" s="458"/>
      <c r="H91" s="479"/>
    </row>
    <row r="92" spans="1:8" s="146" customFormat="1" ht="15" x14ac:dyDescent="0.2">
      <c r="A92" s="379">
        <v>72</v>
      </c>
      <c r="B92" s="424"/>
      <c r="C92" s="423"/>
      <c r="D92" s="238"/>
      <c r="E92" s="255"/>
      <c r="F92" s="458"/>
      <c r="G92" s="458"/>
      <c r="H92" s="479"/>
    </row>
    <row r="93" spans="1:8" s="146" customFormat="1" ht="15" x14ac:dyDescent="0.2">
      <c r="A93" s="379">
        <v>73</v>
      </c>
      <c r="B93" s="424"/>
      <c r="C93" s="423"/>
      <c r="D93" s="238"/>
      <c r="E93" s="255"/>
      <c r="F93" s="458"/>
      <c r="G93" s="458"/>
      <c r="H93" s="479"/>
    </row>
    <row r="94" spans="1:8" s="146" customFormat="1" ht="15" x14ac:dyDescent="0.2">
      <c r="A94" s="379">
        <v>74</v>
      </c>
      <c r="B94" s="424"/>
      <c r="C94" s="423"/>
      <c r="D94" s="238"/>
      <c r="E94" s="255"/>
      <c r="F94" s="458"/>
      <c r="G94" s="458"/>
      <c r="H94" s="479"/>
    </row>
    <row r="95" spans="1:8" s="146" customFormat="1" ht="15" x14ac:dyDescent="0.2">
      <c r="A95" s="379">
        <v>75</v>
      </c>
      <c r="B95" s="424"/>
      <c r="C95" s="423"/>
      <c r="D95" s="238"/>
      <c r="E95" s="255"/>
      <c r="F95" s="458"/>
      <c r="G95" s="458"/>
      <c r="H95" s="479"/>
    </row>
    <row r="96" spans="1:8" s="146" customFormat="1" ht="15" x14ac:dyDescent="0.2">
      <c r="A96" s="379">
        <v>76</v>
      </c>
      <c r="B96" s="424"/>
      <c r="C96" s="423"/>
      <c r="D96" s="238"/>
      <c r="E96" s="255"/>
      <c r="F96" s="458"/>
      <c r="G96" s="458"/>
      <c r="H96" s="479"/>
    </row>
    <row r="97" spans="1:8" s="146" customFormat="1" ht="15" x14ac:dyDescent="0.2">
      <c r="A97" s="379">
        <v>77</v>
      </c>
      <c r="B97" s="424"/>
      <c r="C97" s="423"/>
      <c r="D97" s="238"/>
      <c r="E97" s="255"/>
      <c r="F97" s="458"/>
      <c r="G97" s="458"/>
      <c r="H97" s="479"/>
    </row>
    <row r="98" spans="1:8" s="146" customFormat="1" ht="15" x14ac:dyDescent="0.2">
      <c r="A98" s="379">
        <v>78</v>
      </c>
      <c r="B98" s="424"/>
      <c r="C98" s="423"/>
      <c r="D98" s="238"/>
      <c r="E98" s="255"/>
      <c r="F98" s="458"/>
      <c r="G98" s="458"/>
      <c r="H98" s="479"/>
    </row>
    <row r="99" spans="1:8" s="146" customFormat="1" ht="15" x14ac:dyDescent="0.2">
      <c r="A99" s="379">
        <v>79</v>
      </c>
      <c r="B99" s="424"/>
      <c r="C99" s="423"/>
      <c r="D99" s="238"/>
      <c r="E99" s="255"/>
      <c r="F99" s="458"/>
      <c r="G99" s="458"/>
      <c r="H99" s="479"/>
    </row>
    <row r="100" spans="1:8" s="146" customFormat="1" ht="15" x14ac:dyDescent="0.2">
      <c r="A100" s="379">
        <v>80</v>
      </c>
      <c r="B100" s="424"/>
      <c r="C100" s="423"/>
      <c r="D100" s="238"/>
      <c r="E100" s="255"/>
      <c r="F100" s="458"/>
      <c r="G100" s="458"/>
      <c r="H100" s="479"/>
    </row>
    <row r="101" spans="1:8" s="146" customFormat="1" ht="15" x14ac:dyDescent="0.2">
      <c r="A101" s="379">
        <v>81</v>
      </c>
      <c r="B101" s="424"/>
      <c r="C101" s="423"/>
      <c r="D101" s="238"/>
      <c r="E101" s="255"/>
      <c r="F101" s="458"/>
      <c r="G101" s="458"/>
      <c r="H101" s="479"/>
    </row>
    <row r="102" spans="1:8" s="146" customFormat="1" ht="15" x14ac:dyDescent="0.2">
      <c r="A102" s="379">
        <v>82</v>
      </c>
      <c r="B102" s="424"/>
      <c r="C102" s="423"/>
      <c r="D102" s="238"/>
      <c r="E102" s="255"/>
      <c r="F102" s="458"/>
      <c r="G102" s="458"/>
      <c r="H102" s="479"/>
    </row>
    <row r="103" spans="1:8" s="146" customFormat="1" ht="15" x14ac:dyDescent="0.2">
      <c r="A103" s="379">
        <v>83</v>
      </c>
      <c r="B103" s="424"/>
      <c r="C103" s="423"/>
      <c r="D103" s="238"/>
      <c r="E103" s="255"/>
      <c r="F103" s="458"/>
      <c r="G103" s="458"/>
      <c r="H103" s="479"/>
    </row>
    <row r="104" spans="1:8" s="146" customFormat="1" ht="15" x14ac:dyDescent="0.2">
      <c r="A104" s="379">
        <v>84</v>
      </c>
      <c r="B104" s="424"/>
      <c r="C104" s="423"/>
      <c r="D104" s="238"/>
      <c r="E104" s="255"/>
      <c r="F104" s="458"/>
      <c r="G104" s="458"/>
      <c r="H104" s="479"/>
    </row>
    <row r="105" spans="1:8" s="146" customFormat="1" ht="15" x14ac:dyDescent="0.2">
      <c r="A105" s="379">
        <v>85</v>
      </c>
      <c r="B105" s="424"/>
      <c r="C105" s="423"/>
      <c r="D105" s="238"/>
      <c r="E105" s="255"/>
      <c r="F105" s="458"/>
      <c r="G105" s="458"/>
      <c r="H105" s="479"/>
    </row>
    <row r="106" spans="1:8" s="146" customFormat="1" ht="15" x14ac:dyDescent="0.2">
      <c r="A106" s="379">
        <v>86</v>
      </c>
      <c r="B106" s="424"/>
      <c r="C106" s="423"/>
      <c r="D106" s="238"/>
      <c r="E106" s="255"/>
      <c r="F106" s="458"/>
      <c r="G106" s="458"/>
      <c r="H106" s="479"/>
    </row>
    <row r="107" spans="1:8" s="146" customFormat="1" ht="15" x14ac:dyDescent="0.2">
      <c r="A107" s="379">
        <v>87</v>
      </c>
      <c r="B107" s="424"/>
      <c r="C107" s="423"/>
      <c r="D107" s="238"/>
      <c r="E107" s="255"/>
      <c r="F107" s="458"/>
      <c r="G107" s="458"/>
      <c r="H107" s="479"/>
    </row>
    <row r="108" spans="1:8" s="146" customFormat="1" ht="15" x14ac:dyDescent="0.2">
      <c r="A108" s="379">
        <v>88</v>
      </c>
      <c r="B108" s="424"/>
      <c r="C108" s="423"/>
      <c r="D108" s="238"/>
      <c r="E108" s="255"/>
      <c r="F108" s="458"/>
      <c r="G108" s="458"/>
      <c r="H108" s="479"/>
    </row>
    <row r="109" spans="1:8" s="146" customFormat="1" ht="15" x14ac:dyDescent="0.2">
      <c r="A109" s="379">
        <v>89</v>
      </c>
      <c r="B109" s="424"/>
      <c r="C109" s="423"/>
      <c r="D109" s="238"/>
      <c r="E109" s="255"/>
      <c r="F109" s="458"/>
      <c r="G109" s="458"/>
      <c r="H109" s="479"/>
    </row>
    <row r="110" spans="1:8" s="146" customFormat="1" ht="15" x14ac:dyDescent="0.2">
      <c r="A110" s="379">
        <v>90</v>
      </c>
      <c r="B110" s="424"/>
      <c r="C110" s="423"/>
      <c r="D110" s="238"/>
      <c r="E110" s="255"/>
      <c r="F110" s="458"/>
      <c r="G110" s="458"/>
      <c r="H110" s="479"/>
    </row>
    <row r="111" spans="1:8" s="146" customFormat="1" ht="15" x14ac:dyDescent="0.2">
      <c r="A111" s="379">
        <v>91</v>
      </c>
      <c r="B111" s="424"/>
      <c r="C111" s="423"/>
      <c r="D111" s="238"/>
      <c r="E111" s="255"/>
      <c r="F111" s="458"/>
      <c r="G111" s="458"/>
      <c r="H111" s="479"/>
    </row>
    <row r="112" spans="1:8" s="146" customFormat="1" ht="15" x14ac:dyDescent="0.2">
      <c r="A112" s="379">
        <v>92</v>
      </c>
      <c r="B112" s="424"/>
      <c r="C112" s="423"/>
      <c r="D112" s="238"/>
      <c r="E112" s="255"/>
      <c r="F112" s="458"/>
      <c r="G112" s="458"/>
      <c r="H112" s="479"/>
    </row>
    <row r="113" spans="1:8" s="146" customFormat="1" ht="15" x14ac:dyDescent="0.2">
      <c r="A113" s="379">
        <v>93</v>
      </c>
      <c r="B113" s="424"/>
      <c r="C113" s="423"/>
      <c r="D113" s="238"/>
      <c r="E113" s="255"/>
      <c r="F113" s="458"/>
      <c r="G113" s="458"/>
      <c r="H113" s="479"/>
    </row>
    <row r="114" spans="1:8" s="146" customFormat="1" ht="15" x14ac:dyDescent="0.2">
      <c r="A114" s="379">
        <v>94</v>
      </c>
      <c r="B114" s="424"/>
      <c r="C114" s="423"/>
      <c r="D114" s="238"/>
      <c r="E114" s="255"/>
      <c r="F114" s="458"/>
      <c r="G114" s="458"/>
      <c r="H114" s="479"/>
    </row>
    <row r="115" spans="1:8" s="146" customFormat="1" ht="15" x14ac:dyDescent="0.2">
      <c r="A115" s="379">
        <v>95</v>
      </c>
      <c r="B115" s="424"/>
      <c r="C115" s="423"/>
      <c r="D115" s="238"/>
      <c r="E115" s="255"/>
      <c r="F115" s="458"/>
      <c r="G115" s="458"/>
      <c r="H115" s="479"/>
    </row>
    <row r="116" spans="1:8" s="146" customFormat="1" ht="15" x14ac:dyDescent="0.2">
      <c r="A116" s="379">
        <v>96</v>
      </c>
      <c r="B116" s="424"/>
      <c r="C116" s="423"/>
      <c r="D116" s="238"/>
      <c r="E116" s="255"/>
      <c r="F116" s="458"/>
      <c r="G116" s="458"/>
      <c r="H116" s="479"/>
    </row>
    <row r="117" spans="1:8" s="146" customFormat="1" ht="15" x14ac:dyDescent="0.2">
      <c r="A117" s="379">
        <v>97</v>
      </c>
      <c r="B117" s="424"/>
      <c r="C117" s="423"/>
      <c r="D117" s="238"/>
      <c r="E117" s="255"/>
      <c r="F117" s="458"/>
      <c r="G117" s="458"/>
      <c r="H117" s="479"/>
    </row>
    <row r="118" spans="1:8" s="146" customFormat="1" ht="15" x14ac:dyDescent="0.2">
      <c r="A118" s="379">
        <v>98</v>
      </c>
      <c r="B118" s="424"/>
      <c r="C118" s="423"/>
      <c r="D118" s="238"/>
      <c r="E118" s="255"/>
      <c r="F118" s="458"/>
      <c r="G118" s="458"/>
      <c r="H118" s="479"/>
    </row>
    <row r="119" spans="1:8" s="146" customFormat="1" ht="15" x14ac:dyDescent="0.2">
      <c r="A119" s="379">
        <v>99</v>
      </c>
      <c r="B119" s="424"/>
      <c r="C119" s="423"/>
      <c r="D119" s="238"/>
      <c r="E119" s="255"/>
      <c r="F119" s="458"/>
      <c r="G119" s="458"/>
      <c r="H119" s="479"/>
    </row>
    <row r="120" spans="1:8" s="146" customFormat="1" ht="15" x14ac:dyDescent="0.2">
      <c r="A120" s="379">
        <v>100</v>
      </c>
      <c r="B120" s="424"/>
      <c r="C120" s="423"/>
      <c r="D120" s="238"/>
      <c r="E120" s="255"/>
      <c r="F120" s="458"/>
      <c r="G120" s="458"/>
      <c r="H120" s="479"/>
    </row>
    <row r="121" spans="1:8" s="146" customFormat="1" ht="15" x14ac:dyDescent="0.2">
      <c r="A121" s="379">
        <v>101</v>
      </c>
      <c r="B121" s="424"/>
      <c r="C121" s="423"/>
      <c r="D121" s="238"/>
      <c r="E121" s="255"/>
      <c r="F121" s="458"/>
      <c r="G121" s="458"/>
      <c r="H121" s="479"/>
    </row>
    <row r="122" spans="1:8" s="146" customFormat="1" ht="15" x14ac:dyDescent="0.2">
      <c r="A122" s="379">
        <v>102</v>
      </c>
      <c r="B122" s="424"/>
      <c r="C122" s="423"/>
      <c r="D122" s="238"/>
      <c r="E122" s="255"/>
      <c r="F122" s="458"/>
      <c r="G122" s="458"/>
      <c r="H122" s="479"/>
    </row>
    <row r="123" spans="1:8" s="146" customFormat="1" ht="15" x14ac:dyDescent="0.2">
      <c r="A123" s="379">
        <v>103</v>
      </c>
      <c r="B123" s="424"/>
      <c r="C123" s="423"/>
      <c r="D123" s="238"/>
      <c r="E123" s="255"/>
      <c r="F123" s="458"/>
      <c r="G123" s="458"/>
      <c r="H123" s="479"/>
    </row>
    <row r="124" spans="1:8" s="146" customFormat="1" ht="15" x14ac:dyDescent="0.2">
      <c r="A124" s="379">
        <v>104</v>
      </c>
      <c r="B124" s="424"/>
      <c r="C124" s="423"/>
      <c r="D124" s="238"/>
      <c r="E124" s="255"/>
      <c r="F124" s="458"/>
      <c r="G124" s="458"/>
      <c r="H124" s="479"/>
    </row>
    <row r="125" spans="1:8" s="146" customFormat="1" ht="15" x14ac:dyDescent="0.2">
      <c r="A125" s="379">
        <v>105</v>
      </c>
      <c r="B125" s="424"/>
      <c r="C125" s="423"/>
      <c r="D125" s="238"/>
      <c r="E125" s="255"/>
      <c r="F125" s="458"/>
      <c r="G125" s="458"/>
      <c r="H125" s="479"/>
    </row>
    <row r="126" spans="1:8" s="146" customFormat="1" ht="15" x14ac:dyDescent="0.2">
      <c r="A126" s="379">
        <v>106</v>
      </c>
      <c r="B126" s="424"/>
      <c r="C126" s="423"/>
      <c r="D126" s="238"/>
      <c r="E126" s="255"/>
      <c r="F126" s="458"/>
      <c r="G126" s="458"/>
      <c r="H126" s="479"/>
    </row>
    <row r="127" spans="1:8" s="146" customFormat="1" ht="15" x14ac:dyDescent="0.2">
      <c r="A127" s="379">
        <v>107</v>
      </c>
      <c r="B127" s="424"/>
      <c r="C127" s="423"/>
      <c r="D127" s="238"/>
      <c r="E127" s="255"/>
      <c r="F127" s="458"/>
      <c r="G127" s="458"/>
      <c r="H127" s="479"/>
    </row>
    <row r="128" spans="1:8" s="146" customFormat="1" ht="15" x14ac:dyDescent="0.2">
      <c r="A128" s="379">
        <v>108</v>
      </c>
      <c r="B128" s="424"/>
      <c r="C128" s="423"/>
      <c r="D128" s="238"/>
      <c r="E128" s="255"/>
      <c r="F128" s="458"/>
      <c r="G128" s="458"/>
      <c r="H128" s="479"/>
    </row>
    <row r="129" spans="1:8" s="146" customFormat="1" ht="15" x14ac:dyDescent="0.2">
      <c r="A129" s="379">
        <v>109</v>
      </c>
      <c r="B129" s="424"/>
      <c r="C129" s="423"/>
      <c r="D129" s="238"/>
      <c r="E129" s="255"/>
      <c r="F129" s="458"/>
      <c r="G129" s="458"/>
      <c r="H129" s="479"/>
    </row>
    <row r="130" spans="1:8" s="146" customFormat="1" ht="15" x14ac:dyDescent="0.2">
      <c r="A130" s="379">
        <v>110</v>
      </c>
      <c r="B130" s="424"/>
      <c r="C130" s="423"/>
      <c r="D130" s="238"/>
      <c r="E130" s="255"/>
      <c r="F130" s="458"/>
      <c r="G130" s="458"/>
      <c r="H130" s="479"/>
    </row>
    <row r="131" spans="1:8" s="146" customFormat="1" ht="15" x14ac:dyDescent="0.2">
      <c r="A131" s="379">
        <v>111</v>
      </c>
      <c r="B131" s="424"/>
      <c r="C131" s="423"/>
      <c r="D131" s="238"/>
      <c r="E131" s="255"/>
      <c r="F131" s="458"/>
      <c r="G131" s="458"/>
      <c r="H131" s="479"/>
    </row>
    <row r="132" spans="1:8" s="146" customFormat="1" ht="15" x14ac:dyDescent="0.2">
      <c r="A132" s="379">
        <v>112</v>
      </c>
      <c r="B132" s="424"/>
      <c r="C132" s="423"/>
      <c r="D132" s="238"/>
      <c r="E132" s="255"/>
      <c r="F132" s="458"/>
      <c r="G132" s="458"/>
      <c r="H132" s="479"/>
    </row>
    <row r="133" spans="1:8" s="146" customFormat="1" ht="15" x14ac:dyDescent="0.2">
      <c r="A133" s="379">
        <v>113</v>
      </c>
      <c r="B133" s="424"/>
      <c r="C133" s="423"/>
      <c r="D133" s="238"/>
      <c r="E133" s="255"/>
      <c r="F133" s="458"/>
      <c r="G133" s="458"/>
      <c r="H133" s="479"/>
    </row>
    <row r="134" spans="1:8" s="146" customFormat="1" ht="15" x14ac:dyDescent="0.2">
      <c r="A134" s="379">
        <v>114</v>
      </c>
      <c r="B134" s="424"/>
      <c r="C134" s="423"/>
      <c r="D134" s="238"/>
      <c r="E134" s="255"/>
      <c r="F134" s="458"/>
      <c r="G134" s="458"/>
      <c r="H134" s="479"/>
    </row>
    <row r="135" spans="1:8" s="146" customFormat="1" ht="15" x14ac:dyDescent="0.2">
      <c r="A135" s="379">
        <v>115</v>
      </c>
      <c r="B135" s="424"/>
      <c r="C135" s="423"/>
      <c r="D135" s="238"/>
      <c r="E135" s="255"/>
      <c r="F135" s="458"/>
      <c r="G135" s="458"/>
      <c r="H135" s="479"/>
    </row>
    <row r="136" spans="1:8" s="146" customFormat="1" ht="15" x14ac:dyDescent="0.2">
      <c r="A136" s="379">
        <v>116</v>
      </c>
      <c r="B136" s="424"/>
      <c r="C136" s="423"/>
      <c r="D136" s="238"/>
      <c r="E136" s="255"/>
      <c r="F136" s="458"/>
      <c r="G136" s="458"/>
      <c r="H136" s="479"/>
    </row>
    <row r="137" spans="1:8" s="146" customFormat="1" ht="15" x14ac:dyDescent="0.2">
      <c r="A137" s="379">
        <v>117</v>
      </c>
      <c r="B137" s="424"/>
      <c r="C137" s="423"/>
      <c r="D137" s="238"/>
      <c r="E137" s="255"/>
      <c r="F137" s="458"/>
      <c r="G137" s="458"/>
      <c r="H137" s="479"/>
    </row>
    <row r="138" spans="1:8" s="146" customFormat="1" ht="15" x14ac:dyDescent="0.2">
      <c r="A138" s="379">
        <v>118</v>
      </c>
      <c r="B138" s="424"/>
      <c r="C138" s="423"/>
      <c r="D138" s="238"/>
      <c r="E138" s="255"/>
      <c r="F138" s="458"/>
      <c r="G138" s="458"/>
      <c r="H138" s="479"/>
    </row>
    <row r="139" spans="1:8" s="146" customFormat="1" ht="15" x14ac:dyDescent="0.2">
      <c r="A139" s="379">
        <v>119</v>
      </c>
      <c r="B139" s="424"/>
      <c r="C139" s="423"/>
      <c r="D139" s="238"/>
      <c r="E139" s="255"/>
      <c r="F139" s="458"/>
      <c r="G139" s="458"/>
      <c r="H139" s="479"/>
    </row>
    <row r="140" spans="1:8" s="146" customFormat="1" ht="15" x14ac:dyDescent="0.2">
      <c r="A140" s="379">
        <v>120</v>
      </c>
      <c r="B140" s="424"/>
      <c r="C140" s="423"/>
      <c r="D140" s="238"/>
      <c r="E140" s="255"/>
      <c r="F140" s="458"/>
      <c r="G140" s="458"/>
      <c r="H140" s="479"/>
    </row>
    <row r="141" spans="1:8" s="146" customFormat="1" ht="15" x14ac:dyDescent="0.2">
      <c r="A141" s="379">
        <v>121</v>
      </c>
      <c r="B141" s="424"/>
      <c r="C141" s="423"/>
      <c r="D141" s="238"/>
      <c r="E141" s="255"/>
      <c r="F141" s="458"/>
      <c r="G141" s="458"/>
      <c r="H141" s="479"/>
    </row>
    <row r="142" spans="1:8" s="146" customFormat="1" ht="15" x14ac:dyDescent="0.2">
      <c r="A142" s="379">
        <v>122</v>
      </c>
      <c r="B142" s="424"/>
      <c r="C142" s="423"/>
      <c r="D142" s="238"/>
      <c r="E142" s="255"/>
      <c r="F142" s="458"/>
      <c r="G142" s="458"/>
      <c r="H142" s="479"/>
    </row>
    <row r="143" spans="1:8" s="146" customFormat="1" ht="15" x14ac:dyDescent="0.2">
      <c r="A143" s="379">
        <v>123</v>
      </c>
      <c r="B143" s="424"/>
      <c r="C143" s="423"/>
      <c r="D143" s="238"/>
      <c r="E143" s="255"/>
      <c r="F143" s="458"/>
      <c r="G143" s="458"/>
      <c r="H143" s="479"/>
    </row>
    <row r="144" spans="1:8" s="146" customFormat="1" ht="15" x14ac:dyDescent="0.2">
      <c r="A144" s="379">
        <v>124</v>
      </c>
      <c r="B144" s="424"/>
      <c r="C144" s="423"/>
      <c r="D144" s="238"/>
      <c r="E144" s="255"/>
      <c r="F144" s="458"/>
      <c r="G144" s="458"/>
      <c r="H144" s="479"/>
    </row>
    <row r="145" spans="1:8" s="146" customFormat="1" ht="15" x14ac:dyDescent="0.2">
      <c r="A145" s="379">
        <v>125</v>
      </c>
      <c r="B145" s="424"/>
      <c r="C145" s="423"/>
      <c r="D145" s="238"/>
      <c r="E145" s="255"/>
      <c r="F145" s="458"/>
      <c r="G145" s="458"/>
      <c r="H145" s="479"/>
    </row>
    <row r="146" spans="1:8" s="146" customFormat="1" ht="15" x14ac:dyDescent="0.2">
      <c r="A146" s="379">
        <v>126</v>
      </c>
      <c r="B146" s="424"/>
      <c r="C146" s="423"/>
      <c r="D146" s="238"/>
      <c r="E146" s="255"/>
      <c r="F146" s="458"/>
      <c r="G146" s="458"/>
      <c r="H146" s="479"/>
    </row>
    <row r="147" spans="1:8" s="146" customFormat="1" ht="15" x14ac:dyDescent="0.2">
      <c r="A147" s="379">
        <v>127</v>
      </c>
      <c r="B147" s="424"/>
      <c r="C147" s="423"/>
      <c r="D147" s="238"/>
      <c r="E147" s="255"/>
      <c r="F147" s="458"/>
      <c r="G147" s="458"/>
      <c r="H147" s="479"/>
    </row>
    <row r="148" spans="1:8" s="146" customFormat="1" ht="15" x14ac:dyDescent="0.2">
      <c r="A148" s="379">
        <v>128</v>
      </c>
      <c r="B148" s="424"/>
      <c r="C148" s="423"/>
      <c r="D148" s="238"/>
      <c r="E148" s="255"/>
      <c r="F148" s="458"/>
      <c r="G148" s="458"/>
      <c r="H148" s="479"/>
    </row>
    <row r="149" spans="1:8" s="146" customFormat="1" ht="15" x14ac:dyDescent="0.2">
      <c r="A149" s="379">
        <v>129</v>
      </c>
      <c r="B149" s="424"/>
      <c r="C149" s="423"/>
      <c r="D149" s="238"/>
      <c r="E149" s="255"/>
      <c r="F149" s="458"/>
      <c r="G149" s="458"/>
      <c r="H149" s="479"/>
    </row>
    <row r="150" spans="1:8" s="146" customFormat="1" ht="15" x14ac:dyDescent="0.2">
      <c r="A150" s="379">
        <v>130</v>
      </c>
      <c r="B150" s="424"/>
      <c r="C150" s="423"/>
      <c r="D150" s="238"/>
      <c r="E150" s="255"/>
      <c r="F150" s="458"/>
      <c r="G150" s="458"/>
      <c r="H150" s="479"/>
    </row>
    <row r="151" spans="1:8" s="146" customFormat="1" ht="15" x14ac:dyDescent="0.2">
      <c r="A151" s="379">
        <v>131</v>
      </c>
      <c r="B151" s="424"/>
      <c r="C151" s="423"/>
      <c r="D151" s="238"/>
      <c r="E151" s="255"/>
      <c r="F151" s="458"/>
      <c r="G151" s="458"/>
      <c r="H151" s="479"/>
    </row>
    <row r="152" spans="1:8" s="146" customFormat="1" ht="15" x14ac:dyDescent="0.2">
      <c r="A152" s="379">
        <v>132</v>
      </c>
      <c r="B152" s="424"/>
      <c r="C152" s="423"/>
      <c r="D152" s="238"/>
      <c r="E152" s="255"/>
      <c r="F152" s="458"/>
      <c r="G152" s="458"/>
      <c r="H152" s="479"/>
    </row>
    <row r="153" spans="1:8" s="146" customFormat="1" ht="15" x14ac:dyDescent="0.2">
      <c r="A153" s="379">
        <v>133</v>
      </c>
      <c r="B153" s="424"/>
      <c r="C153" s="423"/>
      <c r="D153" s="238"/>
      <c r="E153" s="255"/>
      <c r="F153" s="458"/>
      <c r="G153" s="458"/>
      <c r="H153" s="479"/>
    </row>
    <row r="154" spans="1:8" s="146" customFormat="1" ht="15" x14ac:dyDescent="0.2">
      <c r="A154" s="379">
        <v>134</v>
      </c>
      <c r="B154" s="424"/>
      <c r="C154" s="423"/>
      <c r="D154" s="238"/>
      <c r="E154" s="255"/>
      <c r="F154" s="458"/>
      <c r="G154" s="458"/>
      <c r="H154" s="479"/>
    </row>
    <row r="155" spans="1:8" s="146" customFormat="1" ht="15" x14ac:dyDescent="0.2">
      <c r="A155" s="379">
        <v>135</v>
      </c>
      <c r="B155" s="424"/>
      <c r="C155" s="423"/>
      <c r="D155" s="238"/>
      <c r="E155" s="255"/>
      <c r="F155" s="458"/>
      <c r="G155" s="458"/>
      <c r="H155" s="479"/>
    </row>
    <row r="156" spans="1:8" s="146" customFormat="1" ht="15" x14ac:dyDescent="0.2">
      <c r="A156" s="379">
        <v>136</v>
      </c>
      <c r="B156" s="424"/>
      <c r="C156" s="423"/>
      <c r="D156" s="238"/>
      <c r="E156" s="255"/>
      <c r="F156" s="458"/>
      <c r="G156" s="458"/>
      <c r="H156" s="479"/>
    </row>
    <row r="157" spans="1:8" s="146" customFormat="1" ht="15" x14ac:dyDescent="0.2">
      <c r="A157" s="379">
        <v>137</v>
      </c>
      <c r="B157" s="424"/>
      <c r="C157" s="423"/>
      <c r="D157" s="238"/>
      <c r="E157" s="255"/>
      <c r="F157" s="458"/>
      <c r="G157" s="458"/>
      <c r="H157" s="479"/>
    </row>
    <row r="158" spans="1:8" s="146" customFormat="1" ht="15" x14ac:dyDescent="0.2">
      <c r="A158" s="379">
        <v>138</v>
      </c>
      <c r="B158" s="424"/>
      <c r="C158" s="423"/>
      <c r="D158" s="238"/>
      <c r="E158" s="255"/>
      <c r="F158" s="458"/>
      <c r="G158" s="458"/>
      <c r="H158" s="479"/>
    </row>
    <row r="159" spans="1:8" s="146" customFormat="1" ht="15" x14ac:dyDescent="0.2">
      <c r="A159" s="379">
        <v>139</v>
      </c>
      <c r="B159" s="424"/>
      <c r="C159" s="423"/>
      <c r="D159" s="238"/>
      <c r="E159" s="255"/>
      <c r="F159" s="458"/>
      <c r="G159" s="458"/>
      <c r="H159" s="479"/>
    </row>
    <row r="160" spans="1:8" s="146" customFormat="1" ht="15" x14ac:dyDescent="0.2">
      <c r="A160" s="379">
        <v>140</v>
      </c>
      <c r="B160" s="424"/>
      <c r="C160" s="423"/>
      <c r="D160" s="238"/>
      <c r="E160" s="255"/>
      <c r="F160" s="458"/>
      <c r="G160" s="458"/>
      <c r="H160" s="479"/>
    </row>
    <row r="161" spans="1:8" s="146" customFormat="1" ht="15" x14ac:dyDescent="0.2">
      <c r="A161" s="379">
        <v>141</v>
      </c>
      <c r="B161" s="424"/>
      <c r="C161" s="423"/>
      <c r="D161" s="238"/>
      <c r="E161" s="255"/>
      <c r="F161" s="458"/>
      <c r="G161" s="458"/>
      <c r="H161" s="479"/>
    </row>
    <row r="162" spans="1:8" s="146" customFormat="1" ht="15" x14ac:dyDescent="0.2">
      <c r="A162" s="379">
        <v>142</v>
      </c>
      <c r="B162" s="424"/>
      <c r="C162" s="423"/>
      <c r="D162" s="238"/>
      <c r="E162" s="255"/>
      <c r="F162" s="458"/>
      <c r="G162" s="458"/>
      <c r="H162" s="479"/>
    </row>
    <row r="163" spans="1:8" s="146" customFormat="1" ht="15" x14ac:dyDescent="0.2">
      <c r="A163" s="379">
        <v>143</v>
      </c>
      <c r="B163" s="424"/>
      <c r="C163" s="423"/>
      <c r="D163" s="238"/>
      <c r="E163" s="255"/>
      <c r="F163" s="458"/>
      <c r="G163" s="458"/>
      <c r="H163" s="479"/>
    </row>
    <row r="164" spans="1:8" s="146" customFormat="1" ht="15" x14ac:dyDescent="0.2">
      <c r="A164" s="379">
        <v>144</v>
      </c>
      <c r="B164" s="424"/>
      <c r="C164" s="423"/>
      <c r="D164" s="238"/>
      <c r="E164" s="255"/>
      <c r="F164" s="458"/>
      <c r="G164" s="458"/>
      <c r="H164" s="479"/>
    </row>
    <row r="165" spans="1:8" s="146" customFormat="1" ht="15" x14ac:dyDescent="0.2">
      <c r="A165" s="379">
        <v>145</v>
      </c>
      <c r="B165" s="424"/>
      <c r="C165" s="423"/>
      <c r="D165" s="238"/>
      <c r="E165" s="255"/>
      <c r="F165" s="458"/>
      <c r="G165" s="458"/>
      <c r="H165" s="479"/>
    </row>
    <row r="166" spans="1:8" s="146" customFormat="1" ht="15" x14ac:dyDescent="0.2">
      <c r="A166" s="379">
        <v>146</v>
      </c>
      <c r="B166" s="424"/>
      <c r="C166" s="423"/>
      <c r="D166" s="238"/>
      <c r="E166" s="255"/>
      <c r="F166" s="458"/>
      <c r="G166" s="458"/>
      <c r="H166" s="479"/>
    </row>
    <row r="167" spans="1:8" s="146" customFormat="1" ht="15" x14ac:dyDescent="0.2">
      <c r="A167" s="379">
        <v>147</v>
      </c>
      <c r="B167" s="424"/>
      <c r="C167" s="423"/>
      <c r="D167" s="238"/>
      <c r="E167" s="255"/>
      <c r="F167" s="458"/>
      <c r="G167" s="458"/>
      <c r="H167" s="479"/>
    </row>
    <row r="168" spans="1:8" s="146" customFormat="1" ht="15" x14ac:dyDescent="0.2">
      <c r="A168" s="379">
        <v>148</v>
      </c>
      <c r="B168" s="424"/>
      <c r="C168" s="423"/>
      <c r="D168" s="238"/>
      <c r="E168" s="255"/>
      <c r="F168" s="458"/>
      <c r="G168" s="458"/>
      <c r="H168" s="479"/>
    </row>
    <row r="169" spans="1:8" s="146" customFormat="1" ht="15" x14ac:dyDescent="0.2">
      <c r="A169" s="379">
        <v>149</v>
      </c>
      <c r="B169" s="424"/>
      <c r="C169" s="423"/>
      <c r="D169" s="238"/>
      <c r="E169" s="255"/>
      <c r="F169" s="458"/>
      <c r="G169" s="458"/>
      <c r="H169" s="479"/>
    </row>
    <row r="170" spans="1:8" s="146" customFormat="1" ht="15" x14ac:dyDescent="0.2">
      <c r="A170" s="379">
        <v>150</v>
      </c>
      <c r="B170" s="424"/>
      <c r="C170" s="423"/>
      <c r="D170" s="238"/>
      <c r="E170" s="255"/>
      <c r="F170" s="458"/>
      <c r="G170" s="458"/>
      <c r="H170" s="479"/>
    </row>
    <row r="171" spans="1:8" s="146" customFormat="1" ht="15" x14ac:dyDescent="0.2">
      <c r="A171" s="379">
        <v>151</v>
      </c>
      <c r="B171" s="424"/>
      <c r="C171" s="423"/>
      <c r="D171" s="238"/>
      <c r="E171" s="255"/>
      <c r="F171" s="458"/>
      <c r="G171" s="458"/>
      <c r="H171" s="479"/>
    </row>
    <row r="172" spans="1:8" s="146" customFormat="1" ht="15" x14ac:dyDescent="0.2">
      <c r="A172" s="379">
        <v>152</v>
      </c>
      <c r="B172" s="424"/>
      <c r="C172" s="423"/>
      <c r="D172" s="238"/>
      <c r="E172" s="255"/>
      <c r="F172" s="458"/>
      <c r="G172" s="458"/>
      <c r="H172" s="479"/>
    </row>
    <row r="173" spans="1:8" s="146" customFormat="1" ht="15" x14ac:dyDescent="0.2">
      <c r="A173" s="379">
        <v>153</v>
      </c>
      <c r="B173" s="424"/>
      <c r="C173" s="423"/>
      <c r="D173" s="238"/>
      <c r="E173" s="255"/>
      <c r="F173" s="458"/>
      <c r="G173" s="458"/>
      <c r="H173" s="479"/>
    </row>
    <row r="174" spans="1:8" s="146" customFormat="1" ht="15" x14ac:dyDescent="0.2">
      <c r="A174" s="379">
        <v>154</v>
      </c>
      <c r="B174" s="424"/>
      <c r="C174" s="423"/>
      <c r="D174" s="238"/>
      <c r="E174" s="255"/>
      <c r="F174" s="458"/>
      <c r="G174" s="458"/>
      <c r="H174" s="479"/>
    </row>
    <row r="175" spans="1:8" s="146" customFormat="1" ht="15" x14ac:dyDescent="0.2">
      <c r="A175" s="379">
        <v>155</v>
      </c>
      <c r="B175" s="424"/>
      <c r="C175" s="423"/>
      <c r="D175" s="238"/>
      <c r="E175" s="255"/>
      <c r="F175" s="458"/>
      <c r="G175" s="458"/>
      <c r="H175" s="479"/>
    </row>
    <row r="176" spans="1:8" s="146" customFormat="1" ht="15" x14ac:dyDescent="0.2">
      <c r="A176" s="379">
        <v>156</v>
      </c>
      <c r="B176" s="424"/>
      <c r="C176" s="423"/>
      <c r="D176" s="238"/>
      <c r="E176" s="255"/>
      <c r="F176" s="458"/>
      <c r="G176" s="458"/>
      <c r="H176" s="479"/>
    </row>
    <row r="177" spans="1:8" s="146" customFormat="1" ht="15" x14ac:dyDescent="0.2">
      <c r="A177" s="379">
        <v>157</v>
      </c>
      <c r="B177" s="424"/>
      <c r="C177" s="423"/>
      <c r="D177" s="238"/>
      <c r="E177" s="255"/>
      <c r="F177" s="458"/>
      <c r="G177" s="458"/>
      <c r="H177" s="479"/>
    </row>
    <row r="178" spans="1:8" s="146" customFormat="1" ht="15" x14ac:dyDescent="0.2">
      <c r="A178" s="379">
        <v>158</v>
      </c>
      <c r="B178" s="424"/>
      <c r="C178" s="423"/>
      <c r="D178" s="238"/>
      <c r="E178" s="255"/>
      <c r="F178" s="458"/>
      <c r="G178" s="458"/>
      <c r="H178" s="479"/>
    </row>
    <row r="179" spans="1:8" s="146" customFormat="1" ht="15" x14ac:dyDescent="0.2">
      <c r="A179" s="379">
        <v>159</v>
      </c>
      <c r="B179" s="424"/>
      <c r="C179" s="423"/>
      <c r="D179" s="238"/>
      <c r="E179" s="255"/>
      <c r="F179" s="458"/>
      <c r="G179" s="458"/>
      <c r="H179" s="479"/>
    </row>
    <row r="180" spans="1:8" s="146" customFormat="1" ht="15" x14ac:dyDescent="0.2">
      <c r="A180" s="379">
        <v>160</v>
      </c>
      <c r="B180" s="424"/>
      <c r="C180" s="423"/>
      <c r="D180" s="238"/>
      <c r="E180" s="255"/>
      <c r="F180" s="458"/>
      <c r="G180" s="458"/>
      <c r="H180" s="479"/>
    </row>
    <row r="181" spans="1:8" s="146" customFormat="1" ht="15" x14ac:dyDescent="0.2">
      <c r="A181" s="379">
        <v>161</v>
      </c>
      <c r="B181" s="424"/>
      <c r="C181" s="423"/>
      <c r="D181" s="238"/>
      <c r="E181" s="255"/>
      <c r="F181" s="458"/>
      <c r="G181" s="458"/>
      <c r="H181" s="479"/>
    </row>
    <row r="182" spans="1:8" s="146" customFormat="1" ht="15" x14ac:dyDescent="0.2">
      <c r="A182" s="379">
        <v>162</v>
      </c>
      <c r="B182" s="424"/>
      <c r="C182" s="423"/>
      <c r="D182" s="238"/>
      <c r="E182" s="255"/>
      <c r="F182" s="458"/>
      <c r="G182" s="458"/>
      <c r="H182" s="479"/>
    </row>
    <row r="183" spans="1:8" s="146" customFormat="1" ht="15" x14ac:dyDescent="0.2">
      <c r="A183" s="379">
        <v>163</v>
      </c>
      <c r="B183" s="424"/>
      <c r="C183" s="423"/>
      <c r="D183" s="238"/>
      <c r="E183" s="255"/>
      <c r="F183" s="458"/>
      <c r="G183" s="458"/>
      <c r="H183" s="479"/>
    </row>
    <row r="184" spans="1:8" s="146" customFormat="1" ht="15" x14ac:dyDescent="0.2">
      <c r="A184" s="379">
        <v>164</v>
      </c>
      <c r="B184" s="424"/>
      <c r="C184" s="423"/>
      <c r="D184" s="238"/>
      <c r="E184" s="255"/>
      <c r="F184" s="458"/>
      <c r="G184" s="458"/>
      <c r="H184" s="479"/>
    </row>
    <row r="185" spans="1:8" s="146" customFormat="1" ht="15" x14ac:dyDescent="0.2">
      <c r="A185" s="379">
        <v>165</v>
      </c>
      <c r="B185" s="424"/>
      <c r="C185" s="423"/>
      <c r="D185" s="238"/>
      <c r="E185" s="255"/>
      <c r="F185" s="458"/>
      <c r="G185" s="458"/>
      <c r="H185" s="479"/>
    </row>
    <row r="186" spans="1:8" s="146" customFormat="1" ht="15" x14ac:dyDescent="0.2">
      <c r="A186" s="379">
        <v>166</v>
      </c>
      <c r="B186" s="424"/>
      <c r="C186" s="423"/>
      <c r="D186" s="238"/>
      <c r="E186" s="255"/>
      <c r="F186" s="458"/>
      <c r="G186" s="458"/>
      <c r="H186" s="479"/>
    </row>
    <row r="187" spans="1:8" s="146" customFormat="1" ht="15" x14ac:dyDescent="0.2">
      <c r="A187" s="379">
        <v>167</v>
      </c>
      <c r="B187" s="424"/>
      <c r="C187" s="423"/>
      <c r="D187" s="238"/>
      <c r="E187" s="255"/>
      <c r="F187" s="458"/>
      <c r="G187" s="458"/>
      <c r="H187" s="479"/>
    </row>
    <row r="188" spans="1:8" s="146" customFormat="1" ht="15" x14ac:dyDescent="0.2">
      <c r="A188" s="379">
        <v>168</v>
      </c>
      <c r="B188" s="424"/>
      <c r="C188" s="423"/>
      <c r="D188" s="238"/>
      <c r="E188" s="255"/>
      <c r="F188" s="458"/>
      <c r="G188" s="458"/>
      <c r="H188" s="479"/>
    </row>
    <row r="189" spans="1:8" s="146" customFormat="1" ht="15" x14ac:dyDescent="0.2">
      <c r="A189" s="379">
        <v>169</v>
      </c>
      <c r="B189" s="424"/>
      <c r="C189" s="423"/>
      <c r="D189" s="238"/>
      <c r="E189" s="255"/>
      <c r="F189" s="458"/>
      <c r="G189" s="458"/>
      <c r="H189" s="479"/>
    </row>
    <row r="190" spans="1:8" s="146" customFormat="1" ht="15" x14ac:dyDescent="0.2">
      <c r="A190" s="379">
        <v>170</v>
      </c>
      <c r="B190" s="424"/>
      <c r="C190" s="423"/>
      <c r="D190" s="238"/>
      <c r="E190" s="255"/>
      <c r="F190" s="458"/>
      <c r="G190" s="458"/>
      <c r="H190" s="479"/>
    </row>
    <row r="191" spans="1:8" s="146" customFormat="1" ht="15" x14ac:dyDescent="0.2">
      <c r="A191" s="379">
        <v>171</v>
      </c>
      <c r="B191" s="424"/>
      <c r="C191" s="423"/>
      <c r="D191" s="238"/>
      <c r="E191" s="255"/>
      <c r="F191" s="458"/>
      <c r="G191" s="458"/>
      <c r="H191" s="479"/>
    </row>
    <row r="192" spans="1:8" s="146" customFormat="1" ht="15" x14ac:dyDescent="0.2">
      <c r="A192" s="379">
        <v>172</v>
      </c>
      <c r="B192" s="424"/>
      <c r="C192" s="423"/>
      <c r="D192" s="238"/>
      <c r="E192" s="255"/>
      <c r="F192" s="458"/>
      <c r="G192" s="458"/>
      <c r="H192" s="479"/>
    </row>
    <row r="193" spans="1:8" s="146" customFormat="1" ht="15" x14ac:dyDescent="0.2">
      <c r="A193" s="379">
        <v>173</v>
      </c>
      <c r="B193" s="424"/>
      <c r="C193" s="423"/>
      <c r="D193" s="238"/>
      <c r="E193" s="255"/>
      <c r="F193" s="458"/>
      <c r="G193" s="458"/>
      <c r="H193" s="479"/>
    </row>
    <row r="194" spans="1:8" s="146" customFormat="1" ht="15" x14ac:dyDescent="0.2">
      <c r="A194" s="379">
        <v>174</v>
      </c>
      <c r="B194" s="424"/>
      <c r="C194" s="423"/>
      <c r="D194" s="238"/>
      <c r="E194" s="255"/>
      <c r="F194" s="458"/>
      <c r="G194" s="458"/>
      <c r="H194" s="479"/>
    </row>
    <row r="195" spans="1:8" s="146" customFormat="1" ht="15" x14ac:dyDescent="0.2">
      <c r="A195" s="379">
        <v>175</v>
      </c>
      <c r="B195" s="424"/>
      <c r="C195" s="423"/>
      <c r="D195" s="238"/>
      <c r="E195" s="255"/>
      <c r="F195" s="458"/>
      <c r="G195" s="458"/>
      <c r="H195" s="479"/>
    </row>
    <row r="196" spans="1:8" s="146" customFormat="1" ht="15" x14ac:dyDescent="0.2">
      <c r="A196" s="379">
        <v>176</v>
      </c>
      <c r="B196" s="424"/>
      <c r="C196" s="423"/>
      <c r="D196" s="238"/>
      <c r="E196" s="255"/>
      <c r="F196" s="458"/>
      <c r="G196" s="458"/>
      <c r="H196" s="479"/>
    </row>
    <row r="197" spans="1:8" s="146" customFormat="1" ht="15" x14ac:dyDescent="0.2">
      <c r="A197" s="379">
        <v>177</v>
      </c>
      <c r="B197" s="424"/>
      <c r="C197" s="423"/>
      <c r="D197" s="238"/>
      <c r="E197" s="255"/>
      <c r="F197" s="458"/>
      <c r="G197" s="458"/>
      <c r="H197" s="479"/>
    </row>
    <row r="198" spans="1:8" s="146" customFormat="1" ht="15" x14ac:dyDescent="0.2">
      <c r="A198" s="379">
        <v>178</v>
      </c>
      <c r="B198" s="424"/>
      <c r="C198" s="423"/>
      <c r="D198" s="238"/>
      <c r="E198" s="255"/>
      <c r="F198" s="458"/>
      <c r="G198" s="458"/>
      <c r="H198" s="479"/>
    </row>
    <row r="199" spans="1:8" s="146" customFormat="1" ht="15" x14ac:dyDescent="0.2">
      <c r="A199" s="379">
        <v>179</v>
      </c>
      <c r="B199" s="424"/>
      <c r="C199" s="423"/>
      <c r="D199" s="238"/>
      <c r="E199" s="255"/>
      <c r="F199" s="458"/>
      <c r="G199" s="458"/>
      <c r="H199" s="479"/>
    </row>
    <row r="200" spans="1:8" s="146" customFormat="1" ht="15" x14ac:dyDescent="0.2">
      <c r="A200" s="379">
        <v>180</v>
      </c>
      <c r="B200" s="424"/>
      <c r="C200" s="423"/>
      <c r="D200" s="238"/>
      <c r="E200" s="255"/>
      <c r="F200" s="458"/>
      <c r="G200" s="458"/>
      <c r="H200" s="479"/>
    </row>
    <row r="201" spans="1:8" s="146" customFormat="1" ht="15" x14ac:dyDescent="0.2">
      <c r="A201" s="379">
        <v>181</v>
      </c>
      <c r="B201" s="424"/>
      <c r="C201" s="423"/>
      <c r="D201" s="238"/>
      <c r="E201" s="255"/>
      <c r="F201" s="458"/>
      <c r="G201" s="458"/>
      <c r="H201" s="479"/>
    </row>
    <row r="202" spans="1:8" s="146" customFormat="1" ht="15" x14ac:dyDescent="0.2">
      <c r="A202" s="379">
        <v>182</v>
      </c>
      <c r="B202" s="424"/>
      <c r="C202" s="423"/>
      <c r="D202" s="238"/>
      <c r="E202" s="255"/>
      <c r="F202" s="458"/>
      <c r="G202" s="458"/>
      <c r="H202" s="479"/>
    </row>
    <row r="203" spans="1:8" s="146" customFormat="1" ht="15" x14ac:dyDescent="0.2">
      <c r="A203" s="379">
        <v>183</v>
      </c>
      <c r="B203" s="424"/>
      <c r="C203" s="423"/>
      <c r="D203" s="238"/>
      <c r="E203" s="255"/>
      <c r="F203" s="458"/>
      <c r="G203" s="458"/>
      <c r="H203" s="479"/>
    </row>
    <row r="204" spans="1:8" s="146" customFormat="1" ht="15" x14ac:dyDescent="0.2">
      <c r="A204" s="379">
        <v>184</v>
      </c>
      <c r="B204" s="424"/>
      <c r="C204" s="423"/>
      <c r="D204" s="238"/>
      <c r="E204" s="255"/>
      <c r="F204" s="458"/>
      <c r="G204" s="458"/>
      <c r="H204" s="479"/>
    </row>
    <row r="205" spans="1:8" s="146" customFormat="1" ht="15" x14ac:dyDescent="0.2">
      <c r="A205" s="379">
        <v>185</v>
      </c>
      <c r="B205" s="424"/>
      <c r="C205" s="423"/>
      <c r="D205" s="238"/>
      <c r="E205" s="255"/>
      <c r="F205" s="458"/>
      <c r="G205" s="458"/>
      <c r="H205" s="479"/>
    </row>
    <row r="206" spans="1:8" s="146" customFormat="1" ht="15" x14ac:dyDescent="0.2">
      <c r="A206" s="379">
        <v>186</v>
      </c>
      <c r="B206" s="424"/>
      <c r="C206" s="423"/>
      <c r="D206" s="238"/>
      <c r="E206" s="255"/>
      <c r="F206" s="458"/>
      <c r="G206" s="458"/>
      <c r="H206" s="479"/>
    </row>
    <row r="207" spans="1:8" s="146" customFormat="1" ht="15" x14ac:dyDescent="0.2">
      <c r="A207" s="379">
        <v>187</v>
      </c>
      <c r="B207" s="424"/>
      <c r="C207" s="423"/>
      <c r="D207" s="238"/>
      <c r="E207" s="255"/>
      <c r="F207" s="458"/>
      <c r="G207" s="458"/>
      <c r="H207" s="479"/>
    </row>
    <row r="208" spans="1:8" s="146" customFormat="1" ht="15" x14ac:dyDescent="0.2">
      <c r="A208" s="379">
        <v>188</v>
      </c>
      <c r="B208" s="424"/>
      <c r="C208" s="423"/>
      <c r="D208" s="238"/>
      <c r="E208" s="255"/>
      <c r="F208" s="458"/>
      <c r="G208" s="458"/>
      <c r="H208" s="479"/>
    </row>
    <row r="209" spans="1:8" s="146" customFormat="1" ht="15" x14ac:dyDescent="0.2">
      <c r="A209" s="379">
        <v>189</v>
      </c>
      <c r="B209" s="424"/>
      <c r="C209" s="423"/>
      <c r="D209" s="238"/>
      <c r="E209" s="255"/>
      <c r="F209" s="458"/>
      <c r="G209" s="458"/>
      <c r="H209" s="479"/>
    </row>
    <row r="210" spans="1:8" s="146" customFormat="1" ht="15" x14ac:dyDescent="0.2">
      <c r="A210" s="379">
        <v>190</v>
      </c>
      <c r="B210" s="424"/>
      <c r="C210" s="423"/>
      <c r="D210" s="238"/>
      <c r="E210" s="255"/>
      <c r="F210" s="458"/>
      <c r="G210" s="458"/>
      <c r="H210" s="479"/>
    </row>
    <row r="211" spans="1:8" s="146" customFormat="1" ht="15" x14ac:dyDescent="0.2">
      <c r="A211" s="379">
        <v>191</v>
      </c>
      <c r="B211" s="424"/>
      <c r="C211" s="423"/>
      <c r="D211" s="238"/>
      <c r="E211" s="255"/>
      <c r="F211" s="458"/>
      <c r="G211" s="458"/>
      <c r="H211" s="479"/>
    </row>
    <row r="212" spans="1:8" s="146" customFormat="1" ht="15" x14ac:dyDescent="0.2">
      <c r="A212" s="379">
        <v>192</v>
      </c>
      <c r="B212" s="424"/>
      <c r="C212" s="423"/>
      <c r="D212" s="238"/>
      <c r="E212" s="255"/>
      <c r="F212" s="458"/>
      <c r="G212" s="458"/>
      <c r="H212" s="479"/>
    </row>
    <row r="213" spans="1:8" s="146" customFormat="1" ht="15" x14ac:dyDescent="0.2">
      <c r="A213" s="379">
        <v>193</v>
      </c>
      <c r="B213" s="424"/>
      <c r="C213" s="423"/>
      <c r="D213" s="238"/>
      <c r="E213" s="255"/>
      <c r="F213" s="458"/>
      <c r="G213" s="458"/>
      <c r="H213" s="479"/>
    </row>
    <row r="214" spans="1:8" s="146" customFormat="1" ht="15" x14ac:dyDescent="0.2">
      <c r="A214" s="379">
        <v>194</v>
      </c>
      <c r="B214" s="424"/>
      <c r="C214" s="423"/>
      <c r="D214" s="238"/>
      <c r="E214" s="255"/>
      <c r="F214" s="458"/>
      <c r="G214" s="458"/>
      <c r="H214" s="479"/>
    </row>
    <row r="215" spans="1:8" s="146" customFormat="1" ht="15" x14ac:dyDescent="0.2">
      <c r="A215" s="379">
        <v>195</v>
      </c>
      <c r="B215" s="424"/>
      <c r="C215" s="423"/>
      <c r="D215" s="238"/>
      <c r="E215" s="255"/>
      <c r="F215" s="458"/>
      <c r="G215" s="458"/>
      <c r="H215" s="479"/>
    </row>
    <row r="216" spans="1:8" s="146" customFormat="1" ht="15" x14ac:dyDescent="0.2">
      <c r="A216" s="379">
        <v>196</v>
      </c>
      <c r="B216" s="424"/>
      <c r="C216" s="423"/>
      <c r="D216" s="238"/>
      <c r="E216" s="255"/>
      <c r="F216" s="458"/>
      <c r="G216" s="458"/>
      <c r="H216" s="479"/>
    </row>
    <row r="217" spans="1:8" s="146" customFormat="1" ht="15" x14ac:dyDescent="0.2">
      <c r="A217" s="379">
        <v>197</v>
      </c>
      <c r="B217" s="424"/>
      <c r="C217" s="423"/>
      <c r="D217" s="238"/>
      <c r="E217" s="255"/>
      <c r="F217" s="458"/>
      <c r="G217" s="458"/>
      <c r="H217" s="479"/>
    </row>
    <row r="218" spans="1:8" s="146" customFormat="1" ht="15" x14ac:dyDescent="0.2">
      <c r="A218" s="379">
        <v>198</v>
      </c>
      <c r="B218" s="424"/>
      <c r="C218" s="423"/>
      <c r="D218" s="238"/>
      <c r="E218" s="255"/>
      <c r="F218" s="458"/>
      <c r="G218" s="458"/>
      <c r="H218" s="479"/>
    </row>
    <row r="219" spans="1:8" s="146" customFormat="1" ht="15" x14ac:dyDescent="0.2">
      <c r="A219" s="379">
        <v>199</v>
      </c>
      <c r="B219" s="424"/>
      <c r="C219" s="423"/>
      <c r="D219" s="238"/>
      <c r="E219" s="255"/>
      <c r="F219" s="458"/>
      <c r="G219" s="458"/>
      <c r="H219" s="479"/>
    </row>
    <row r="220" spans="1:8" s="146" customFormat="1" ht="15" x14ac:dyDescent="0.2">
      <c r="A220" s="379">
        <v>200</v>
      </c>
      <c r="B220" s="424"/>
      <c r="C220" s="423"/>
      <c r="D220" s="238"/>
      <c r="E220" s="255"/>
      <c r="F220" s="458"/>
      <c r="G220" s="458"/>
      <c r="H220" s="479"/>
    </row>
    <row r="221" spans="1:8" s="146" customFormat="1" ht="15" x14ac:dyDescent="0.2">
      <c r="A221" s="379">
        <v>201</v>
      </c>
      <c r="B221" s="424"/>
      <c r="C221" s="423"/>
      <c r="D221" s="238"/>
      <c r="E221" s="255"/>
      <c r="F221" s="458"/>
      <c r="G221" s="458"/>
      <c r="H221" s="479"/>
    </row>
    <row r="222" spans="1:8" s="146" customFormat="1" ht="15" x14ac:dyDescent="0.2">
      <c r="A222" s="379">
        <v>202</v>
      </c>
      <c r="B222" s="424"/>
      <c r="C222" s="423"/>
      <c r="D222" s="238"/>
      <c r="E222" s="255"/>
      <c r="F222" s="458"/>
      <c r="G222" s="458"/>
      <c r="H222" s="479"/>
    </row>
    <row r="223" spans="1:8" s="146" customFormat="1" ht="15" x14ac:dyDescent="0.2">
      <c r="A223" s="379">
        <v>203</v>
      </c>
      <c r="B223" s="424"/>
      <c r="C223" s="423"/>
      <c r="D223" s="238"/>
      <c r="E223" s="255"/>
      <c r="F223" s="458"/>
      <c r="G223" s="458"/>
      <c r="H223" s="479"/>
    </row>
    <row r="224" spans="1:8" s="146" customFormat="1" ht="15" x14ac:dyDescent="0.2">
      <c r="A224" s="379">
        <v>204</v>
      </c>
      <c r="B224" s="424"/>
      <c r="C224" s="423"/>
      <c r="D224" s="238"/>
      <c r="E224" s="255"/>
      <c r="F224" s="458"/>
      <c r="G224" s="458"/>
      <c r="H224" s="479"/>
    </row>
    <row r="225" spans="1:8" s="146" customFormat="1" ht="15" x14ac:dyDescent="0.2">
      <c r="A225" s="379">
        <v>205</v>
      </c>
      <c r="B225" s="424"/>
      <c r="C225" s="423"/>
      <c r="D225" s="238"/>
      <c r="E225" s="255"/>
      <c r="F225" s="458"/>
      <c r="G225" s="458"/>
      <c r="H225" s="479"/>
    </row>
    <row r="226" spans="1:8" s="146" customFormat="1" ht="15" x14ac:dyDescent="0.2">
      <c r="A226" s="379">
        <v>206</v>
      </c>
      <c r="B226" s="424"/>
      <c r="C226" s="423"/>
      <c r="D226" s="238"/>
      <c r="E226" s="255"/>
      <c r="F226" s="458"/>
      <c r="G226" s="458"/>
      <c r="H226" s="479"/>
    </row>
    <row r="227" spans="1:8" s="146" customFormat="1" ht="15" x14ac:dyDescent="0.2">
      <c r="A227" s="379">
        <v>207</v>
      </c>
      <c r="B227" s="424"/>
      <c r="C227" s="423"/>
      <c r="D227" s="238"/>
      <c r="E227" s="255"/>
      <c r="F227" s="458"/>
      <c r="G227" s="458"/>
      <c r="H227" s="479"/>
    </row>
    <row r="228" spans="1:8" s="146" customFormat="1" ht="15" x14ac:dyDescent="0.2">
      <c r="A228" s="379">
        <v>208</v>
      </c>
      <c r="B228" s="424"/>
      <c r="C228" s="423"/>
      <c r="D228" s="238"/>
      <c r="E228" s="255"/>
      <c r="F228" s="458"/>
      <c r="G228" s="458"/>
      <c r="H228" s="479"/>
    </row>
    <row r="229" spans="1:8" s="146" customFormat="1" ht="15" x14ac:dyDescent="0.2">
      <c r="A229" s="379">
        <v>209</v>
      </c>
      <c r="B229" s="424"/>
      <c r="C229" s="423"/>
      <c r="D229" s="238"/>
      <c r="E229" s="255"/>
      <c r="F229" s="458"/>
      <c r="G229" s="458"/>
      <c r="H229" s="479"/>
    </row>
    <row r="230" spans="1:8" s="146" customFormat="1" ht="15" x14ac:dyDescent="0.2">
      <c r="A230" s="379">
        <v>210</v>
      </c>
      <c r="B230" s="424"/>
      <c r="C230" s="423"/>
      <c r="D230" s="238"/>
      <c r="E230" s="255"/>
      <c r="F230" s="458"/>
      <c r="G230" s="458"/>
      <c r="H230" s="479"/>
    </row>
    <row r="231" spans="1:8" s="146" customFormat="1" ht="15" x14ac:dyDescent="0.2">
      <c r="A231" s="379">
        <v>211</v>
      </c>
      <c r="B231" s="424"/>
      <c r="C231" s="423"/>
      <c r="D231" s="238"/>
      <c r="E231" s="255"/>
      <c r="F231" s="458"/>
      <c r="G231" s="458"/>
      <c r="H231" s="479"/>
    </row>
    <row r="232" spans="1:8" s="146" customFormat="1" ht="15" x14ac:dyDescent="0.2">
      <c r="A232" s="379">
        <v>212</v>
      </c>
      <c r="B232" s="424"/>
      <c r="C232" s="423"/>
      <c r="D232" s="238"/>
      <c r="E232" s="255"/>
      <c r="F232" s="458"/>
      <c r="G232" s="458"/>
      <c r="H232" s="479"/>
    </row>
    <row r="233" spans="1:8" s="146" customFormat="1" ht="15" x14ac:dyDescent="0.2">
      <c r="A233" s="379">
        <v>213</v>
      </c>
      <c r="B233" s="424"/>
      <c r="C233" s="423"/>
      <c r="D233" s="238"/>
      <c r="E233" s="255"/>
      <c r="F233" s="458"/>
      <c r="G233" s="458"/>
      <c r="H233" s="479"/>
    </row>
    <row r="234" spans="1:8" s="146" customFormat="1" ht="15" x14ac:dyDescent="0.2">
      <c r="A234" s="379">
        <v>214</v>
      </c>
      <c r="B234" s="424"/>
      <c r="C234" s="423"/>
      <c r="D234" s="238"/>
      <c r="E234" s="255"/>
      <c r="F234" s="458"/>
      <c r="G234" s="458"/>
      <c r="H234" s="479"/>
    </row>
    <row r="235" spans="1:8" s="146" customFormat="1" ht="15" x14ac:dyDescent="0.2">
      <c r="A235" s="379">
        <v>215</v>
      </c>
      <c r="B235" s="424"/>
      <c r="C235" s="423"/>
      <c r="D235" s="238"/>
      <c r="E235" s="255"/>
      <c r="F235" s="458"/>
      <c r="G235" s="458"/>
      <c r="H235" s="479"/>
    </row>
    <row r="236" spans="1:8" s="146" customFormat="1" ht="15" x14ac:dyDescent="0.2">
      <c r="A236" s="379">
        <v>216</v>
      </c>
      <c r="B236" s="424"/>
      <c r="C236" s="423"/>
      <c r="D236" s="238"/>
      <c r="E236" s="255"/>
      <c r="F236" s="458"/>
      <c r="G236" s="458"/>
      <c r="H236" s="479"/>
    </row>
    <row r="237" spans="1:8" s="146" customFormat="1" ht="15" x14ac:dyDescent="0.2">
      <c r="A237" s="379">
        <v>217</v>
      </c>
      <c r="B237" s="424"/>
      <c r="C237" s="423"/>
      <c r="D237" s="238"/>
      <c r="E237" s="255"/>
      <c r="F237" s="458"/>
      <c r="G237" s="458"/>
      <c r="H237" s="479"/>
    </row>
    <row r="238" spans="1:8" s="146" customFormat="1" ht="15" x14ac:dyDescent="0.2">
      <c r="A238" s="379">
        <v>218</v>
      </c>
      <c r="B238" s="424"/>
      <c r="C238" s="423"/>
      <c r="D238" s="238"/>
      <c r="E238" s="255"/>
      <c r="F238" s="458"/>
      <c r="G238" s="458"/>
      <c r="H238" s="479"/>
    </row>
    <row r="239" spans="1:8" s="146" customFormat="1" ht="15" x14ac:dyDescent="0.2">
      <c r="A239" s="379">
        <v>219</v>
      </c>
      <c r="B239" s="424"/>
      <c r="C239" s="423"/>
      <c r="D239" s="238"/>
      <c r="E239" s="255"/>
      <c r="F239" s="458"/>
      <c r="G239" s="458"/>
      <c r="H239" s="479"/>
    </row>
    <row r="240" spans="1:8" s="146" customFormat="1" ht="15" x14ac:dyDescent="0.2">
      <c r="A240" s="379">
        <v>220</v>
      </c>
      <c r="B240" s="424"/>
      <c r="C240" s="423"/>
      <c r="D240" s="238"/>
      <c r="E240" s="255"/>
      <c r="F240" s="458"/>
      <c r="G240" s="458"/>
      <c r="H240" s="479"/>
    </row>
    <row r="241" spans="1:8" s="146" customFormat="1" ht="15" x14ac:dyDescent="0.2">
      <c r="A241" s="379">
        <v>221</v>
      </c>
      <c r="B241" s="424"/>
      <c r="C241" s="423"/>
      <c r="D241" s="238"/>
      <c r="E241" s="255"/>
      <c r="F241" s="458"/>
      <c r="G241" s="458"/>
      <c r="H241" s="479"/>
    </row>
    <row r="242" spans="1:8" s="146" customFormat="1" ht="15" x14ac:dyDescent="0.2">
      <c r="A242" s="379">
        <v>222</v>
      </c>
      <c r="B242" s="424"/>
      <c r="C242" s="423"/>
      <c r="D242" s="238"/>
      <c r="E242" s="255"/>
      <c r="F242" s="458"/>
      <c r="G242" s="458"/>
      <c r="H242" s="479"/>
    </row>
    <row r="243" spans="1:8" s="146" customFormat="1" ht="15" x14ac:dyDescent="0.2">
      <c r="A243" s="379">
        <v>223</v>
      </c>
      <c r="B243" s="424"/>
      <c r="C243" s="423"/>
      <c r="D243" s="238"/>
      <c r="E243" s="255"/>
      <c r="F243" s="458"/>
      <c r="G243" s="458"/>
      <c r="H243" s="479"/>
    </row>
    <row r="244" spans="1:8" s="146" customFormat="1" ht="15" x14ac:dyDescent="0.2">
      <c r="A244" s="379">
        <v>224</v>
      </c>
      <c r="B244" s="424"/>
      <c r="C244" s="423"/>
      <c r="D244" s="238"/>
      <c r="E244" s="255"/>
      <c r="F244" s="458"/>
      <c r="G244" s="458"/>
      <c r="H244" s="479"/>
    </row>
    <row r="245" spans="1:8" s="146" customFormat="1" ht="15" x14ac:dyDescent="0.2">
      <c r="A245" s="379">
        <v>225</v>
      </c>
      <c r="B245" s="424"/>
      <c r="C245" s="423"/>
      <c r="D245" s="238"/>
      <c r="E245" s="255"/>
      <c r="F245" s="458"/>
      <c r="G245" s="458"/>
      <c r="H245" s="479"/>
    </row>
    <row r="246" spans="1:8" s="146" customFormat="1" ht="15" x14ac:dyDescent="0.2">
      <c r="A246" s="379">
        <v>226</v>
      </c>
      <c r="B246" s="424"/>
      <c r="C246" s="423"/>
      <c r="D246" s="238"/>
      <c r="E246" s="255"/>
      <c r="F246" s="458"/>
      <c r="G246" s="458"/>
      <c r="H246" s="479"/>
    </row>
    <row r="247" spans="1:8" s="146" customFormat="1" ht="15" x14ac:dyDescent="0.2">
      <c r="A247" s="379">
        <v>227</v>
      </c>
      <c r="B247" s="424"/>
      <c r="C247" s="423"/>
      <c r="D247" s="238"/>
      <c r="E247" s="255"/>
      <c r="F247" s="458"/>
      <c r="G247" s="458"/>
      <c r="H247" s="479"/>
    </row>
    <row r="248" spans="1:8" s="146" customFormat="1" ht="15" x14ac:dyDescent="0.2">
      <c r="A248" s="379">
        <v>228</v>
      </c>
      <c r="B248" s="424"/>
      <c r="C248" s="423"/>
      <c r="D248" s="238"/>
      <c r="E248" s="255"/>
      <c r="F248" s="458"/>
      <c r="G248" s="458"/>
      <c r="H248" s="479"/>
    </row>
    <row r="249" spans="1:8" s="146" customFormat="1" ht="15" x14ac:dyDescent="0.2">
      <c r="A249" s="379">
        <v>229</v>
      </c>
      <c r="B249" s="424"/>
      <c r="C249" s="423"/>
      <c r="D249" s="238"/>
      <c r="E249" s="255"/>
      <c r="F249" s="458"/>
      <c r="G249" s="458"/>
      <c r="H249" s="479"/>
    </row>
    <row r="250" spans="1:8" s="146" customFormat="1" ht="15" x14ac:dyDescent="0.2">
      <c r="A250" s="379">
        <v>230</v>
      </c>
      <c r="B250" s="424"/>
      <c r="C250" s="423"/>
      <c r="D250" s="238"/>
      <c r="E250" s="255"/>
      <c r="F250" s="458"/>
      <c r="G250" s="458"/>
      <c r="H250" s="479"/>
    </row>
    <row r="251" spans="1:8" s="146" customFormat="1" ht="15" x14ac:dyDescent="0.2">
      <c r="A251" s="379">
        <v>231</v>
      </c>
      <c r="B251" s="424"/>
      <c r="C251" s="423"/>
      <c r="D251" s="238"/>
      <c r="E251" s="255"/>
      <c r="F251" s="458"/>
      <c r="G251" s="458"/>
      <c r="H251" s="479"/>
    </row>
    <row r="252" spans="1:8" s="146" customFormat="1" ht="15" x14ac:dyDescent="0.2">
      <c r="A252" s="379">
        <v>232</v>
      </c>
      <c r="B252" s="424"/>
      <c r="C252" s="423"/>
      <c r="D252" s="238"/>
      <c r="E252" s="255"/>
      <c r="F252" s="458"/>
      <c r="G252" s="458"/>
      <c r="H252" s="479"/>
    </row>
    <row r="253" spans="1:8" s="146" customFormat="1" ht="15" x14ac:dyDescent="0.2">
      <c r="A253" s="379">
        <v>233</v>
      </c>
      <c r="B253" s="424"/>
      <c r="C253" s="423"/>
      <c r="D253" s="238"/>
      <c r="E253" s="255"/>
      <c r="F253" s="458"/>
      <c r="G253" s="458"/>
      <c r="H253" s="479"/>
    </row>
    <row r="254" spans="1:8" s="146" customFormat="1" ht="15" x14ac:dyDescent="0.2">
      <c r="A254" s="379">
        <v>234</v>
      </c>
      <c r="B254" s="424"/>
      <c r="C254" s="423"/>
      <c r="D254" s="238"/>
      <c r="E254" s="255"/>
      <c r="F254" s="458"/>
      <c r="G254" s="458"/>
      <c r="H254" s="479"/>
    </row>
    <row r="255" spans="1:8" s="146" customFormat="1" ht="15" x14ac:dyDescent="0.2">
      <c r="A255" s="379">
        <v>235</v>
      </c>
      <c r="B255" s="424"/>
      <c r="C255" s="423"/>
      <c r="D255" s="238"/>
      <c r="E255" s="255"/>
      <c r="F255" s="458"/>
      <c r="G255" s="458"/>
      <c r="H255" s="479"/>
    </row>
    <row r="256" spans="1:8" s="146" customFormat="1" ht="15" x14ac:dyDescent="0.2">
      <c r="A256" s="379">
        <v>236</v>
      </c>
      <c r="B256" s="424"/>
      <c r="C256" s="423"/>
      <c r="D256" s="238"/>
      <c r="E256" s="255"/>
      <c r="F256" s="458"/>
      <c r="G256" s="458"/>
      <c r="H256" s="479"/>
    </row>
    <row r="257" spans="1:8" s="146" customFormat="1" ht="15" x14ac:dyDescent="0.2">
      <c r="A257" s="379">
        <v>237</v>
      </c>
      <c r="B257" s="424"/>
      <c r="C257" s="423"/>
      <c r="D257" s="238"/>
      <c r="E257" s="255"/>
      <c r="F257" s="458"/>
      <c r="G257" s="458"/>
      <c r="H257" s="479"/>
    </row>
    <row r="258" spans="1:8" s="146" customFormat="1" ht="15" x14ac:dyDescent="0.2">
      <c r="A258" s="379">
        <v>238</v>
      </c>
      <c r="B258" s="424"/>
      <c r="C258" s="423"/>
      <c r="D258" s="238"/>
      <c r="E258" s="255"/>
      <c r="F258" s="458"/>
      <c r="G258" s="458"/>
      <c r="H258" s="479"/>
    </row>
    <row r="259" spans="1:8" s="146" customFormat="1" ht="15" x14ac:dyDescent="0.2">
      <c r="A259" s="379">
        <v>239</v>
      </c>
      <c r="B259" s="424"/>
      <c r="C259" s="423"/>
      <c r="D259" s="238"/>
      <c r="E259" s="255"/>
      <c r="F259" s="458"/>
      <c r="G259" s="458"/>
      <c r="H259" s="479"/>
    </row>
    <row r="260" spans="1:8" s="146" customFormat="1" ht="15" x14ac:dyDescent="0.2">
      <c r="A260" s="379">
        <v>240</v>
      </c>
      <c r="B260" s="424"/>
      <c r="C260" s="423"/>
      <c r="D260" s="238"/>
      <c r="E260" s="255"/>
      <c r="F260" s="458"/>
      <c r="G260" s="458"/>
      <c r="H260" s="479"/>
    </row>
    <row r="261" spans="1:8" s="146" customFormat="1" ht="15" x14ac:dyDescent="0.2">
      <c r="A261" s="379">
        <v>241</v>
      </c>
      <c r="B261" s="424"/>
      <c r="C261" s="423"/>
      <c r="D261" s="238"/>
      <c r="E261" s="255"/>
      <c r="F261" s="458"/>
      <c r="G261" s="458"/>
      <c r="H261" s="479"/>
    </row>
    <row r="262" spans="1:8" s="146" customFormat="1" ht="15" x14ac:dyDescent="0.2">
      <c r="A262" s="379">
        <v>242</v>
      </c>
      <c r="B262" s="424"/>
      <c r="C262" s="423"/>
      <c r="D262" s="238"/>
      <c r="E262" s="255"/>
      <c r="F262" s="458"/>
      <c r="G262" s="458"/>
      <c r="H262" s="479"/>
    </row>
    <row r="263" spans="1:8" s="146" customFormat="1" ht="15" x14ac:dyDescent="0.2">
      <c r="A263" s="379">
        <v>243</v>
      </c>
      <c r="B263" s="424"/>
      <c r="C263" s="423"/>
      <c r="D263" s="238"/>
      <c r="E263" s="255"/>
      <c r="F263" s="458"/>
      <c r="G263" s="458"/>
      <c r="H263" s="479"/>
    </row>
    <row r="264" spans="1:8" s="146" customFormat="1" ht="15" x14ac:dyDescent="0.2">
      <c r="A264" s="379">
        <v>244</v>
      </c>
      <c r="B264" s="424"/>
      <c r="C264" s="423"/>
      <c r="D264" s="238"/>
      <c r="E264" s="255"/>
      <c r="F264" s="458"/>
      <c r="G264" s="458"/>
      <c r="H264" s="479"/>
    </row>
    <row r="265" spans="1:8" s="146" customFormat="1" ht="15" x14ac:dyDescent="0.2">
      <c r="A265" s="379">
        <v>245</v>
      </c>
      <c r="B265" s="424"/>
      <c r="C265" s="423"/>
      <c r="D265" s="238"/>
      <c r="E265" s="255"/>
      <c r="F265" s="458"/>
      <c r="G265" s="458"/>
      <c r="H265" s="479"/>
    </row>
    <row r="266" spans="1:8" s="146" customFormat="1" ht="15" x14ac:dyDescent="0.2">
      <c r="A266" s="379">
        <v>246</v>
      </c>
      <c r="B266" s="424"/>
      <c r="C266" s="423"/>
      <c r="D266" s="238"/>
      <c r="E266" s="255"/>
      <c r="F266" s="458"/>
      <c r="G266" s="458"/>
      <c r="H266" s="479"/>
    </row>
    <row r="267" spans="1:8" s="146" customFormat="1" ht="15" x14ac:dyDescent="0.2">
      <c r="A267" s="379">
        <v>247</v>
      </c>
      <c r="B267" s="424"/>
      <c r="C267" s="423"/>
      <c r="D267" s="238"/>
      <c r="E267" s="255"/>
      <c r="F267" s="458"/>
      <c r="G267" s="458"/>
      <c r="H267" s="479"/>
    </row>
    <row r="268" spans="1:8" s="146" customFormat="1" ht="15" x14ac:dyDescent="0.2">
      <c r="A268" s="379">
        <v>248</v>
      </c>
      <c r="B268" s="424"/>
      <c r="C268" s="423"/>
      <c r="D268" s="238"/>
      <c r="E268" s="255"/>
      <c r="F268" s="458"/>
      <c r="G268" s="458"/>
      <c r="H268" s="479"/>
    </row>
    <row r="269" spans="1:8" s="146" customFormat="1" ht="15" x14ac:dyDescent="0.2">
      <c r="A269" s="379">
        <v>249</v>
      </c>
      <c r="B269" s="424"/>
      <c r="C269" s="423"/>
      <c r="D269" s="238"/>
      <c r="E269" s="255"/>
      <c r="F269" s="458"/>
      <c r="G269" s="458"/>
      <c r="H269" s="479"/>
    </row>
    <row r="270" spans="1:8" s="146" customFormat="1" ht="15" x14ac:dyDescent="0.2">
      <c r="A270" s="379">
        <v>250</v>
      </c>
      <c r="B270" s="424"/>
      <c r="C270" s="423"/>
      <c r="D270" s="238"/>
      <c r="E270" s="255"/>
      <c r="F270" s="458"/>
      <c r="G270" s="458"/>
      <c r="H270" s="479"/>
    </row>
    <row r="271" spans="1:8" s="146" customFormat="1" ht="15" x14ac:dyDescent="0.2">
      <c r="A271" s="379">
        <v>251</v>
      </c>
      <c r="B271" s="424"/>
      <c r="C271" s="423"/>
      <c r="D271" s="238"/>
      <c r="E271" s="255"/>
      <c r="F271" s="458"/>
      <c r="G271" s="458"/>
      <c r="H271" s="479"/>
    </row>
    <row r="272" spans="1:8" s="146" customFormat="1" ht="15" x14ac:dyDescent="0.2">
      <c r="A272" s="379">
        <v>252</v>
      </c>
      <c r="B272" s="424"/>
      <c r="C272" s="423"/>
      <c r="D272" s="238"/>
      <c r="E272" s="255"/>
      <c r="F272" s="458"/>
      <c r="G272" s="458"/>
      <c r="H272" s="479"/>
    </row>
    <row r="273" spans="1:8" s="146" customFormat="1" ht="15" x14ac:dyDescent="0.2">
      <c r="A273" s="379">
        <v>253</v>
      </c>
      <c r="B273" s="424"/>
      <c r="C273" s="423"/>
      <c r="D273" s="238"/>
      <c r="E273" s="255"/>
      <c r="F273" s="458"/>
      <c r="G273" s="458"/>
      <c r="H273" s="479"/>
    </row>
    <row r="274" spans="1:8" s="146" customFormat="1" ht="15" x14ac:dyDescent="0.2">
      <c r="A274" s="379">
        <v>254</v>
      </c>
      <c r="B274" s="424"/>
      <c r="C274" s="423"/>
      <c r="D274" s="238"/>
      <c r="E274" s="255"/>
      <c r="F274" s="458"/>
      <c r="G274" s="458"/>
      <c r="H274" s="479"/>
    </row>
    <row r="275" spans="1:8" s="146" customFormat="1" ht="15" x14ac:dyDescent="0.2">
      <c r="A275" s="379">
        <v>255</v>
      </c>
      <c r="B275" s="424"/>
      <c r="C275" s="423"/>
      <c r="D275" s="238"/>
      <c r="E275" s="255"/>
      <c r="F275" s="458"/>
      <c r="G275" s="458"/>
      <c r="H275" s="479"/>
    </row>
    <row r="276" spans="1:8" s="146" customFormat="1" ht="15" x14ac:dyDescent="0.2">
      <c r="A276" s="379">
        <v>256</v>
      </c>
      <c r="B276" s="424"/>
      <c r="C276" s="423"/>
      <c r="D276" s="238"/>
      <c r="E276" s="255"/>
      <c r="F276" s="458"/>
      <c r="G276" s="458"/>
      <c r="H276" s="479"/>
    </row>
    <row r="277" spans="1:8" s="146" customFormat="1" ht="15" x14ac:dyDescent="0.2">
      <c r="A277" s="379">
        <v>257</v>
      </c>
      <c r="B277" s="424"/>
      <c r="C277" s="423"/>
      <c r="D277" s="238"/>
      <c r="E277" s="255"/>
      <c r="F277" s="458"/>
      <c r="G277" s="458"/>
      <c r="H277" s="479"/>
    </row>
    <row r="278" spans="1:8" s="146" customFormat="1" ht="15" x14ac:dyDescent="0.2">
      <c r="A278" s="379">
        <v>258</v>
      </c>
      <c r="B278" s="424"/>
      <c r="C278" s="423"/>
      <c r="D278" s="238"/>
      <c r="E278" s="255"/>
      <c r="F278" s="458"/>
      <c r="G278" s="458"/>
      <c r="H278" s="479"/>
    </row>
    <row r="279" spans="1:8" s="146" customFormat="1" ht="15" x14ac:dyDescent="0.2">
      <c r="A279" s="379">
        <v>259</v>
      </c>
      <c r="B279" s="424"/>
      <c r="C279" s="423"/>
      <c r="D279" s="238"/>
      <c r="E279" s="255"/>
      <c r="F279" s="458"/>
      <c r="G279" s="458"/>
      <c r="H279" s="479"/>
    </row>
    <row r="280" spans="1:8" s="146" customFormat="1" ht="15" x14ac:dyDescent="0.2">
      <c r="A280" s="379">
        <v>260</v>
      </c>
      <c r="B280" s="424"/>
      <c r="C280" s="423"/>
      <c r="D280" s="238"/>
      <c r="E280" s="255"/>
      <c r="F280" s="458"/>
      <c r="G280" s="458"/>
      <c r="H280" s="479"/>
    </row>
    <row r="281" spans="1:8" s="146" customFormat="1" ht="15" x14ac:dyDescent="0.2">
      <c r="A281" s="379">
        <v>261</v>
      </c>
      <c r="B281" s="424"/>
      <c r="C281" s="423"/>
      <c r="D281" s="238"/>
      <c r="E281" s="255"/>
      <c r="F281" s="458"/>
      <c r="G281" s="458"/>
      <c r="H281" s="479"/>
    </row>
    <row r="282" spans="1:8" s="146" customFormat="1" ht="15" x14ac:dyDescent="0.2">
      <c r="A282" s="379">
        <v>262</v>
      </c>
      <c r="B282" s="424"/>
      <c r="C282" s="423"/>
      <c r="D282" s="238"/>
      <c r="E282" s="255"/>
      <c r="F282" s="458"/>
      <c r="G282" s="458"/>
      <c r="H282" s="479"/>
    </row>
    <row r="283" spans="1:8" s="146" customFormat="1" ht="15" x14ac:dyDescent="0.2">
      <c r="A283" s="379">
        <v>263</v>
      </c>
      <c r="B283" s="424"/>
      <c r="C283" s="423"/>
      <c r="D283" s="238"/>
      <c r="E283" s="255"/>
      <c r="F283" s="458"/>
      <c r="G283" s="458"/>
      <c r="H283" s="479"/>
    </row>
    <row r="284" spans="1:8" s="146" customFormat="1" ht="15" x14ac:dyDescent="0.2">
      <c r="A284" s="379">
        <v>264</v>
      </c>
      <c r="B284" s="424"/>
      <c r="C284" s="423"/>
      <c r="D284" s="238"/>
      <c r="E284" s="255"/>
      <c r="F284" s="458"/>
      <c r="G284" s="458"/>
      <c r="H284" s="479"/>
    </row>
    <row r="285" spans="1:8" s="146" customFormat="1" ht="15" x14ac:dyDescent="0.2">
      <c r="A285" s="379">
        <v>265</v>
      </c>
      <c r="B285" s="424"/>
      <c r="C285" s="423"/>
      <c r="D285" s="238"/>
      <c r="E285" s="255"/>
      <c r="F285" s="458"/>
      <c r="G285" s="458"/>
      <c r="H285" s="479"/>
    </row>
    <row r="286" spans="1:8" s="146" customFormat="1" ht="15" x14ac:dyDescent="0.2">
      <c r="A286" s="379">
        <v>266</v>
      </c>
      <c r="B286" s="424"/>
      <c r="C286" s="423"/>
      <c r="D286" s="238"/>
      <c r="E286" s="255"/>
      <c r="F286" s="458"/>
      <c r="G286" s="458"/>
      <c r="H286" s="479"/>
    </row>
    <row r="287" spans="1:8" s="146" customFormat="1" ht="15" x14ac:dyDescent="0.2">
      <c r="A287" s="379">
        <v>267</v>
      </c>
      <c r="B287" s="424"/>
      <c r="C287" s="423"/>
      <c r="D287" s="238"/>
      <c r="E287" s="255"/>
      <c r="F287" s="458"/>
      <c r="G287" s="458"/>
      <c r="H287" s="479"/>
    </row>
    <row r="288" spans="1:8" s="146" customFormat="1" ht="15" x14ac:dyDescent="0.2">
      <c r="A288" s="379">
        <v>268</v>
      </c>
      <c r="B288" s="424"/>
      <c r="C288" s="423"/>
      <c r="D288" s="238"/>
      <c r="E288" s="255"/>
      <c r="F288" s="458"/>
      <c r="G288" s="458"/>
      <c r="H288" s="479"/>
    </row>
    <row r="289" spans="1:8" s="146" customFormat="1" ht="15" x14ac:dyDescent="0.2">
      <c r="A289" s="379">
        <v>269</v>
      </c>
      <c r="B289" s="424"/>
      <c r="C289" s="423"/>
      <c r="D289" s="238"/>
      <c r="E289" s="255"/>
      <c r="F289" s="458"/>
      <c r="G289" s="458"/>
      <c r="H289" s="479"/>
    </row>
    <row r="290" spans="1:8" s="146" customFormat="1" ht="15" x14ac:dyDescent="0.2">
      <c r="A290" s="379">
        <v>270</v>
      </c>
      <c r="B290" s="424"/>
      <c r="C290" s="423"/>
      <c r="D290" s="238"/>
      <c r="E290" s="255"/>
      <c r="F290" s="458"/>
      <c r="G290" s="458"/>
      <c r="H290" s="479"/>
    </row>
    <row r="291" spans="1:8" s="146" customFormat="1" ht="15" x14ac:dyDescent="0.2">
      <c r="A291" s="379">
        <v>271</v>
      </c>
      <c r="B291" s="424"/>
      <c r="C291" s="423"/>
      <c r="D291" s="238"/>
      <c r="E291" s="255"/>
      <c r="F291" s="458"/>
      <c r="G291" s="458"/>
      <c r="H291" s="479"/>
    </row>
    <row r="292" spans="1:8" s="146" customFormat="1" ht="15" x14ac:dyDescent="0.2">
      <c r="A292" s="379">
        <v>272</v>
      </c>
      <c r="B292" s="424"/>
      <c r="C292" s="423"/>
      <c r="D292" s="238"/>
      <c r="E292" s="255"/>
      <c r="F292" s="458"/>
      <c r="G292" s="458"/>
      <c r="H292" s="479"/>
    </row>
    <row r="293" spans="1:8" s="146" customFormat="1" ht="15" x14ac:dyDescent="0.2">
      <c r="A293" s="379">
        <v>273</v>
      </c>
      <c r="B293" s="424"/>
      <c r="C293" s="423"/>
      <c r="D293" s="238"/>
      <c r="E293" s="255"/>
      <c r="F293" s="458"/>
      <c r="G293" s="458"/>
      <c r="H293" s="479"/>
    </row>
    <row r="294" spans="1:8" s="146" customFormat="1" ht="15" x14ac:dyDescent="0.2">
      <c r="A294" s="379">
        <v>274</v>
      </c>
      <c r="B294" s="424"/>
      <c r="C294" s="423"/>
      <c r="D294" s="238"/>
      <c r="E294" s="255"/>
      <c r="F294" s="458"/>
      <c r="G294" s="458"/>
      <c r="H294" s="479"/>
    </row>
    <row r="295" spans="1:8" s="146" customFormat="1" ht="15" x14ac:dyDescent="0.2">
      <c r="A295" s="379">
        <v>275</v>
      </c>
      <c r="B295" s="424"/>
      <c r="C295" s="423"/>
      <c r="D295" s="238"/>
      <c r="E295" s="255"/>
      <c r="F295" s="458"/>
      <c r="G295" s="458"/>
      <c r="H295" s="479"/>
    </row>
    <row r="296" spans="1:8" s="146" customFormat="1" ht="15" x14ac:dyDescent="0.2">
      <c r="A296" s="379">
        <v>276</v>
      </c>
      <c r="B296" s="424"/>
      <c r="C296" s="423"/>
      <c r="D296" s="238"/>
      <c r="E296" s="255"/>
      <c r="F296" s="458"/>
      <c r="G296" s="458"/>
      <c r="H296" s="479"/>
    </row>
    <row r="297" spans="1:8" s="146" customFormat="1" ht="15" x14ac:dyDescent="0.2">
      <c r="A297" s="379">
        <v>277</v>
      </c>
      <c r="B297" s="424"/>
      <c r="C297" s="423"/>
      <c r="D297" s="238"/>
      <c r="E297" s="255"/>
      <c r="F297" s="458"/>
      <c r="G297" s="458"/>
      <c r="H297" s="479"/>
    </row>
    <row r="298" spans="1:8" s="146" customFormat="1" ht="15" x14ac:dyDescent="0.2">
      <c r="A298" s="379">
        <v>278</v>
      </c>
      <c r="B298" s="424"/>
      <c r="C298" s="423"/>
      <c r="D298" s="238"/>
      <c r="E298" s="255"/>
      <c r="F298" s="458"/>
      <c r="G298" s="458"/>
      <c r="H298" s="479"/>
    </row>
    <row r="299" spans="1:8" s="146" customFormat="1" ht="15" x14ac:dyDescent="0.2">
      <c r="A299" s="379">
        <v>279</v>
      </c>
      <c r="B299" s="424"/>
      <c r="C299" s="423"/>
      <c r="D299" s="238"/>
      <c r="E299" s="255"/>
      <c r="F299" s="458"/>
      <c r="G299" s="458"/>
      <c r="H299" s="479"/>
    </row>
    <row r="300" spans="1:8" s="146" customFormat="1" ht="15" x14ac:dyDescent="0.2">
      <c r="A300" s="379">
        <v>280</v>
      </c>
      <c r="B300" s="424"/>
      <c r="C300" s="423"/>
      <c r="D300" s="238"/>
      <c r="E300" s="255"/>
      <c r="F300" s="458"/>
      <c r="G300" s="458"/>
      <c r="H300" s="479"/>
    </row>
    <row r="301" spans="1:8" s="146" customFormat="1" ht="15" x14ac:dyDescent="0.2">
      <c r="A301" s="379">
        <v>281</v>
      </c>
      <c r="B301" s="424"/>
      <c r="C301" s="423"/>
      <c r="D301" s="238"/>
      <c r="E301" s="255"/>
      <c r="F301" s="458"/>
      <c r="G301" s="458"/>
      <c r="H301" s="479"/>
    </row>
    <row r="302" spans="1:8" s="146" customFormat="1" ht="15" x14ac:dyDescent="0.2">
      <c r="A302" s="379">
        <v>282</v>
      </c>
      <c r="B302" s="424"/>
      <c r="C302" s="423"/>
      <c r="D302" s="238"/>
      <c r="E302" s="255"/>
      <c r="F302" s="458"/>
      <c r="G302" s="458"/>
      <c r="H302" s="479"/>
    </row>
    <row r="303" spans="1:8" s="146" customFormat="1" ht="15" x14ac:dyDescent="0.2">
      <c r="A303" s="379">
        <v>283</v>
      </c>
      <c r="B303" s="424"/>
      <c r="C303" s="423"/>
      <c r="D303" s="238"/>
      <c r="E303" s="255"/>
      <c r="F303" s="458"/>
      <c r="G303" s="458"/>
      <c r="H303" s="479"/>
    </row>
    <row r="304" spans="1:8" s="146" customFormat="1" ht="15" x14ac:dyDescent="0.2">
      <c r="A304" s="379">
        <v>284</v>
      </c>
      <c r="B304" s="424"/>
      <c r="C304" s="423"/>
      <c r="D304" s="238"/>
      <c r="E304" s="255"/>
      <c r="F304" s="458"/>
      <c r="G304" s="458"/>
      <c r="H304" s="479"/>
    </row>
    <row r="305" spans="1:8" s="146" customFormat="1" ht="15" x14ac:dyDescent="0.2">
      <c r="A305" s="379">
        <v>285</v>
      </c>
      <c r="B305" s="424"/>
      <c r="C305" s="423"/>
      <c r="D305" s="238"/>
      <c r="E305" s="255"/>
      <c r="F305" s="458"/>
      <c r="G305" s="458"/>
      <c r="H305" s="479"/>
    </row>
    <row r="306" spans="1:8" s="146" customFormat="1" ht="15" x14ac:dyDescent="0.2">
      <c r="A306" s="379">
        <v>286</v>
      </c>
      <c r="B306" s="424"/>
      <c r="C306" s="423"/>
      <c r="D306" s="238"/>
      <c r="E306" s="255"/>
      <c r="F306" s="458"/>
      <c r="G306" s="458"/>
      <c r="H306" s="479"/>
    </row>
    <row r="307" spans="1:8" s="146" customFormat="1" ht="15" x14ac:dyDescent="0.2">
      <c r="A307" s="379">
        <v>287</v>
      </c>
      <c r="B307" s="424"/>
      <c r="C307" s="423"/>
      <c r="D307" s="238"/>
      <c r="E307" s="255"/>
      <c r="F307" s="458"/>
      <c r="G307" s="458"/>
      <c r="H307" s="479"/>
    </row>
    <row r="308" spans="1:8" s="146" customFormat="1" ht="15" x14ac:dyDescent="0.2">
      <c r="A308" s="379">
        <v>288</v>
      </c>
      <c r="B308" s="424"/>
      <c r="C308" s="423"/>
      <c r="D308" s="238"/>
      <c r="E308" s="255"/>
      <c r="F308" s="458"/>
      <c r="G308" s="458"/>
      <c r="H308" s="479"/>
    </row>
    <row r="309" spans="1:8" s="146" customFormat="1" ht="15" x14ac:dyDescent="0.2">
      <c r="A309" s="379">
        <v>289</v>
      </c>
      <c r="B309" s="424"/>
      <c r="C309" s="423"/>
      <c r="D309" s="238"/>
      <c r="E309" s="255"/>
      <c r="F309" s="458"/>
      <c r="G309" s="458"/>
      <c r="H309" s="479"/>
    </row>
    <row r="310" spans="1:8" s="146" customFormat="1" ht="15" x14ac:dyDescent="0.2">
      <c r="A310" s="379">
        <v>290</v>
      </c>
      <c r="B310" s="424"/>
      <c r="C310" s="423"/>
      <c r="D310" s="238"/>
      <c r="E310" s="255"/>
      <c r="F310" s="458"/>
      <c r="G310" s="458"/>
      <c r="H310" s="479"/>
    </row>
    <row r="311" spans="1:8" s="146" customFormat="1" ht="15" x14ac:dyDescent="0.2">
      <c r="A311" s="379">
        <v>291</v>
      </c>
      <c r="B311" s="424"/>
      <c r="C311" s="423"/>
      <c r="D311" s="238"/>
      <c r="E311" s="255"/>
      <c r="F311" s="458"/>
      <c r="G311" s="458"/>
      <c r="H311" s="479"/>
    </row>
    <row r="312" spans="1:8" s="146" customFormat="1" ht="15" x14ac:dyDescent="0.2">
      <c r="A312" s="379">
        <v>292</v>
      </c>
      <c r="B312" s="424"/>
      <c r="C312" s="423"/>
      <c r="D312" s="238"/>
      <c r="E312" s="255"/>
      <c r="F312" s="458"/>
      <c r="G312" s="458"/>
      <c r="H312" s="479"/>
    </row>
    <row r="313" spans="1:8" s="146" customFormat="1" ht="15" x14ac:dyDescent="0.2">
      <c r="A313" s="379">
        <v>293</v>
      </c>
      <c r="B313" s="424"/>
      <c r="C313" s="423"/>
      <c r="D313" s="238"/>
      <c r="E313" s="255"/>
      <c r="F313" s="458"/>
      <c r="G313" s="458"/>
      <c r="H313" s="479"/>
    </row>
    <row r="314" spans="1:8" s="146" customFormat="1" ht="15" x14ac:dyDescent="0.2">
      <c r="A314" s="379">
        <v>294</v>
      </c>
      <c r="B314" s="424"/>
      <c r="C314" s="423"/>
      <c r="D314" s="238"/>
      <c r="E314" s="255"/>
      <c r="F314" s="458"/>
      <c r="G314" s="458"/>
      <c r="H314" s="479"/>
    </row>
    <row r="315" spans="1:8" s="146" customFormat="1" ht="15" x14ac:dyDescent="0.2">
      <c r="A315" s="379">
        <v>295</v>
      </c>
      <c r="B315" s="424"/>
      <c r="C315" s="423"/>
      <c r="D315" s="238"/>
      <c r="E315" s="255"/>
      <c r="F315" s="458"/>
      <c r="G315" s="458"/>
      <c r="H315" s="479"/>
    </row>
    <row r="316" spans="1:8" s="146" customFormat="1" ht="15" x14ac:dyDescent="0.2">
      <c r="A316" s="379">
        <v>296</v>
      </c>
      <c r="B316" s="424"/>
      <c r="C316" s="423"/>
      <c r="D316" s="238"/>
      <c r="E316" s="255"/>
      <c r="F316" s="458"/>
      <c r="G316" s="458"/>
      <c r="H316" s="479"/>
    </row>
    <row r="317" spans="1:8" s="146" customFormat="1" ht="15" x14ac:dyDescent="0.2">
      <c r="A317" s="379">
        <v>297</v>
      </c>
      <c r="B317" s="424"/>
      <c r="C317" s="423"/>
      <c r="D317" s="238"/>
      <c r="E317" s="255"/>
      <c r="F317" s="458"/>
      <c r="G317" s="458"/>
      <c r="H317" s="479"/>
    </row>
    <row r="318" spans="1:8" s="146" customFormat="1" ht="15" x14ac:dyDescent="0.2">
      <c r="A318" s="379">
        <v>298</v>
      </c>
      <c r="B318" s="424"/>
      <c r="C318" s="423"/>
      <c r="D318" s="238"/>
      <c r="E318" s="255"/>
      <c r="F318" s="458"/>
      <c r="G318" s="458"/>
      <c r="H318" s="479"/>
    </row>
    <row r="319" spans="1:8" s="146" customFormat="1" ht="15" x14ac:dyDescent="0.2">
      <c r="A319" s="379">
        <v>299</v>
      </c>
      <c r="B319" s="424"/>
      <c r="C319" s="423"/>
      <c r="D319" s="238"/>
      <c r="E319" s="255"/>
      <c r="F319" s="458"/>
      <c r="G319" s="458"/>
      <c r="H319" s="479"/>
    </row>
    <row r="320" spans="1:8" s="146" customFormat="1" ht="15" x14ac:dyDescent="0.2">
      <c r="A320" s="379">
        <v>300</v>
      </c>
      <c r="B320" s="424"/>
      <c r="C320" s="423"/>
      <c r="D320" s="238"/>
      <c r="E320" s="255"/>
      <c r="F320" s="458"/>
      <c r="G320" s="458"/>
      <c r="H320" s="479"/>
    </row>
    <row r="321" spans="1:8" s="146" customFormat="1" ht="15" x14ac:dyDescent="0.2">
      <c r="A321" s="379">
        <v>301</v>
      </c>
      <c r="B321" s="424"/>
      <c r="C321" s="423"/>
      <c r="D321" s="238"/>
      <c r="E321" s="255"/>
      <c r="F321" s="458"/>
      <c r="G321" s="458"/>
      <c r="H321" s="479"/>
    </row>
    <row r="322" spans="1:8" s="146" customFormat="1" ht="15" x14ac:dyDescent="0.2">
      <c r="A322" s="379">
        <v>302</v>
      </c>
      <c r="B322" s="424"/>
      <c r="C322" s="423"/>
      <c r="D322" s="238"/>
      <c r="E322" s="255"/>
      <c r="F322" s="458"/>
      <c r="G322" s="458"/>
      <c r="H322" s="479"/>
    </row>
    <row r="323" spans="1:8" s="146" customFormat="1" ht="15" x14ac:dyDescent="0.2">
      <c r="A323" s="379">
        <v>303</v>
      </c>
      <c r="B323" s="424"/>
      <c r="C323" s="423"/>
      <c r="D323" s="238"/>
      <c r="E323" s="255"/>
      <c r="F323" s="458"/>
      <c r="G323" s="458"/>
      <c r="H323" s="479"/>
    </row>
    <row r="324" spans="1:8" s="146" customFormat="1" ht="15" x14ac:dyDescent="0.2">
      <c r="A324" s="379">
        <v>304</v>
      </c>
      <c r="B324" s="424"/>
      <c r="C324" s="423"/>
      <c r="D324" s="238"/>
      <c r="E324" s="255"/>
      <c r="F324" s="458"/>
      <c r="G324" s="458"/>
      <c r="H324" s="479"/>
    </row>
    <row r="325" spans="1:8" s="146" customFormat="1" ht="15" x14ac:dyDescent="0.2">
      <c r="A325" s="379">
        <v>305</v>
      </c>
      <c r="B325" s="424"/>
      <c r="C325" s="423"/>
      <c r="D325" s="238"/>
      <c r="E325" s="255"/>
      <c r="F325" s="458"/>
      <c r="G325" s="458"/>
      <c r="H325" s="479"/>
    </row>
    <row r="326" spans="1:8" s="146" customFormat="1" ht="15" x14ac:dyDescent="0.2">
      <c r="A326" s="379">
        <v>306</v>
      </c>
      <c r="B326" s="424"/>
      <c r="C326" s="423"/>
      <c r="D326" s="238"/>
      <c r="E326" s="255"/>
      <c r="F326" s="458"/>
      <c r="G326" s="458"/>
      <c r="H326" s="479"/>
    </row>
    <row r="327" spans="1:8" s="146" customFormat="1" ht="15" x14ac:dyDescent="0.2">
      <c r="A327" s="379">
        <v>307</v>
      </c>
      <c r="B327" s="424"/>
      <c r="C327" s="423"/>
      <c r="D327" s="238"/>
      <c r="E327" s="255"/>
      <c r="F327" s="458"/>
      <c r="G327" s="458"/>
      <c r="H327" s="479"/>
    </row>
    <row r="328" spans="1:8" s="146" customFormat="1" ht="15" x14ac:dyDescent="0.2">
      <c r="A328" s="379">
        <v>308</v>
      </c>
      <c r="B328" s="424"/>
      <c r="C328" s="423"/>
      <c r="D328" s="238"/>
      <c r="E328" s="255"/>
      <c r="F328" s="458"/>
      <c r="G328" s="458"/>
      <c r="H328" s="479"/>
    </row>
    <row r="329" spans="1:8" s="146" customFormat="1" ht="15" x14ac:dyDescent="0.2">
      <c r="A329" s="379">
        <v>309</v>
      </c>
      <c r="B329" s="424"/>
      <c r="C329" s="423"/>
      <c r="D329" s="238"/>
      <c r="E329" s="255"/>
      <c r="F329" s="458"/>
      <c r="G329" s="458"/>
      <c r="H329" s="479"/>
    </row>
    <row r="330" spans="1:8" s="146" customFormat="1" ht="15" x14ac:dyDescent="0.2">
      <c r="A330" s="379">
        <v>310</v>
      </c>
      <c r="B330" s="424"/>
      <c r="C330" s="423"/>
      <c r="D330" s="238"/>
      <c r="E330" s="255"/>
      <c r="F330" s="458"/>
      <c r="G330" s="458"/>
      <c r="H330" s="479"/>
    </row>
    <row r="331" spans="1:8" s="146" customFormat="1" ht="15" x14ac:dyDescent="0.2">
      <c r="A331" s="379">
        <v>311</v>
      </c>
      <c r="B331" s="424"/>
      <c r="C331" s="423"/>
      <c r="D331" s="238"/>
      <c r="E331" s="255"/>
      <c r="F331" s="458"/>
      <c r="G331" s="458"/>
      <c r="H331" s="479"/>
    </row>
    <row r="332" spans="1:8" s="146" customFormat="1" ht="15" x14ac:dyDescent="0.2">
      <c r="A332" s="379">
        <v>312</v>
      </c>
      <c r="B332" s="424"/>
      <c r="C332" s="423"/>
      <c r="D332" s="238"/>
      <c r="E332" s="255"/>
      <c r="F332" s="458"/>
      <c r="G332" s="458"/>
      <c r="H332" s="479"/>
    </row>
    <row r="333" spans="1:8" s="146" customFormat="1" ht="15" x14ac:dyDescent="0.2">
      <c r="A333" s="379">
        <v>313</v>
      </c>
      <c r="B333" s="424"/>
      <c r="C333" s="423"/>
      <c r="D333" s="238"/>
      <c r="E333" s="255"/>
      <c r="F333" s="458"/>
      <c r="G333" s="458"/>
      <c r="H333" s="479"/>
    </row>
    <row r="334" spans="1:8" s="146" customFormat="1" ht="15" x14ac:dyDescent="0.2">
      <c r="A334" s="379">
        <v>314</v>
      </c>
      <c r="B334" s="424"/>
      <c r="C334" s="423"/>
      <c r="D334" s="238"/>
      <c r="E334" s="255"/>
      <c r="F334" s="458"/>
      <c r="G334" s="458"/>
      <c r="H334" s="479"/>
    </row>
    <row r="335" spans="1:8" s="146" customFormat="1" ht="15" x14ac:dyDescent="0.2">
      <c r="A335" s="379">
        <v>315</v>
      </c>
      <c r="B335" s="424"/>
      <c r="C335" s="423"/>
      <c r="D335" s="238"/>
      <c r="E335" s="255"/>
      <c r="F335" s="458"/>
      <c r="G335" s="458"/>
      <c r="H335" s="479"/>
    </row>
    <row r="336" spans="1:8" s="146" customFormat="1" ht="15" x14ac:dyDescent="0.2">
      <c r="A336" s="379">
        <v>316</v>
      </c>
      <c r="B336" s="424"/>
      <c r="C336" s="423"/>
      <c r="D336" s="238"/>
      <c r="E336" s="255"/>
      <c r="F336" s="458"/>
      <c r="G336" s="458"/>
      <c r="H336" s="479"/>
    </row>
    <row r="337" spans="1:8" s="146" customFormat="1" ht="15" x14ac:dyDescent="0.2">
      <c r="A337" s="379">
        <v>317</v>
      </c>
      <c r="B337" s="424"/>
      <c r="C337" s="423"/>
      <c r="D337" s="238"/>
      <c r="E337" s="255"/>
      <c r="F337" s="458"/>
      <c r="G337" s="458"/>
      <c r="H337" s="479"/>
    </row>
    <row r="338" spans="1:8" s="146" customFormat="1" ht="15" x14ac:dyDescent="0.2">
      <c r="A338" s="379">
        <v>318</v>
      </c>
      <c r="B338" s="424"/>
      <c r="C338" s="423"/>
      <c r="D338" s="238"/>
      <c r="E338" s="255"/>
      <c r="F338" s="458"/>
      <c r="G338" s="458"/>
      <c r="H338" s="479"/>
    </row>
    <row r="339" spans="1:8" s="146" customFormat="1" ht="15" x14ac:dyDescent="0.2">
      <c r="A339" s="379">
        <v>319</v>
      </c>
      <c r="B339" s="424"/>
      <c r="C339" s="423"/>
      <c r="D339" s="238"/>
      <c r="E339" s="255"/>
      <c r="F339" s="458"/>
      <c r="G339" s="458"/>
      <c r="H339" s="479"/>
    </row>
    <row r="340" spans="1:8" s="146" customFormat="1" ht="15" x14ac:dyDescent="0.2">
      <c r="A340" s="379">
        <v>320</v>
      </c>
      <c r="B340" s="424"/>
      <c r="C340" s="423"/>
      <c r="D340" s="238"/>
      <c r="E340" s="255"/>
      <c r="F340" s="458"/>
      <c r="G340" s="458"/>
      <c r="H340" s="479"/>
    </row>
    <row r="341" spans="1:8" s="146" customFormat="1" ht="15" x14ac:dyDescent="0.2">
      <c r="A341" s="379">
        <v>321</v>
      </c>
      <c r="B341" s="424"/>
      <c r="C341" s="423"/>
      <c r="D341" s="238"/>
      <c r="E341" s="255"/>
      <c r="F341" s="458"/>
      <c r="G341" s="458"/>
      <c r="H341" s="479"/>
    </row>
    <row r="342" spans="1:8" s="146" customFormat="1" ht="15" x14ac:dyDescent="0.2">
      <c r="A342" s="379">
        <v>322</v>
      </c>
      <c r="B342" s="424"/>
      <c r="C342" s="423"/>
      <c r="D342" s="238"/>
      <c r="E342" s="255"/>
      <c r="F342" s="458"/>
      <c r="G342" s="458"/>
      <c r="H342" s="479"/>
    </row>
    <row r="343" spans="1:8" s="146" customFormat="1" ht="15" x14ac:dyDescent="0.2">
      <c r="A343" s="379">
        <v>323</v>
      </c>
      <c r="B343" s="424"/>
      <c r="C343" s="423"/>
      <c r="D343" s="238"/>
      <c r="E343" s="255"/>
      <c r="F343" s="458"/>
      <c r="G343" s="458"/>
      <c r="H343" s="479"/>
    </row>
    <row r="344" spans="1:8" s="146" customFormat="1" ht="15" x14ac:dyDescent="0.2">
      <c r="A344" s="379">
        <v>324</v>
      </c>
      <c r="B344" s="424"/>
      <c r="C344" s="423"/>
      <c r="D344" s="238"/>
      <c r="E344" s="255"/>
      <c r="F344" s="458"/>
      <c r="G344" s="458"/>
      <c r="H344" s="479"/>
    </row>
    <row r="345" spans="1:8" s="146" customFormat="1" ht="15" x14ac:dyDescent="0.2">
      <c r="A345" s="379">
        <v>325</v>
      </c>
      <c r="B345" s="424"/>
      <c r="C345" s="423"/>
      <c r="D345" s="238"/>
      <c r="E345" s="255"/>
      <c r="F345" s="458"/>
      <c r="G345" s="458"/>
      <c r="H345" s="479"/>
    </row>
    <row r="346" spans="1:8" s="146" customFormat="1" ht="15" x14ac:dyDescent="0.2">
      <c r="A346" s="379">
        <v>326</v>
      </c>
      <c r="B346" s="424"/>
      <c r="C346" s="423"/>
      <c r="D346" s="238"/>
      <c r="E346" s="255"/>
      <c r="F346" s="458"/>
      <c r="G346" s="458"/>
      <c r="H346" s="479"/>
    </row>
    <row r="347" spans="1:8" s="146" customFormat="1" ht="15" x14ac:dyDescent="0.2">
      <c r="A347" s="379">
        <v>327</v>
      </c>
      <c r="B347" s="424"/>
      <c r="C347" s="423"/>
      <c r="D347" s="238"/>
      <c r="E347" s="255"/>
      <c r="F347" s="458"/>
      <c r="G347" s="458"/>
      <c r="H347" s="479"/>
    </row>
    <row r="348" spans="1:8" s="146" customFormat="1" ht="15" x14ac:dyDescent="0.2">
      <c r="A348" s="379">
        <v>328</v>
      </c>
      <c r="B348" s="424"/>
      <c r="C348" s="423"/>
      <c r="D348" s="238"/>
      <c r="E348" s="255"/>
      <c r="F348" s="458"/>
      <c r="G348" s="458"/>
      <c r="H348" s="479"/>
    </row>
    <row r="349" spans="1:8" s="146" customFormat="1" ht="15" x14ac:dyDescent="0.2">
      <c r="A349" s="379">
        <v>329</v>
      </c>
      <c r="B349" s="424"/>
      <c r="C349" s="423"/>
      <c r="D349" s="238"/>
      <c r="E349" s="255"/>
      <c r="F349" s="458"/>
      <c r="G349" s="458"/>
      <c r="H349" s="479"/>
    </row>
    <row r="350" spans="1:8" s="146" customFormat="1" ht="15" x14ac:dyDescent="0.2">
      <c r="A350" s="379">
        <v>330</v>
      </c>
      <c r="B350" s="424"/>
      <c r="C350" s="423"/>
      <c r="D350" s="238"/>
      <c r="E350" s="255"/>
      <c r="F350" s="458"/>
      <c r="G350" s="458"/>
      <c r="H350" s="479"/>
    </row>
    <row r="351" spans="1:8" s="146" customFormat="1" ht="15" x14ac:dyDescent="0.2">
      <c r="A351" s="379">
        <v>331</v>
      </c>
      <c r="B351" s="424"/>
      <c r="C351" s="423"/>
      <c r="D351" s="238"/>
      <c r="E351" s="255"/>
      <c r="F351" s="458"/>
      <c r="G351" s="458"/>
      <c r="H351" s="479"/>
    </row>
    <row r="352" spans="1:8" s="146" customFormat="1" ht="15" x14ac:dyDescent="0.2">
      <c r="A352" s="379">
        <v>332</v>
      </c>
      <c r="B352" s="424"/>
      <c r="C352" s="423"/>
      <c r="D352" s="238"/>
      <c r="E352" s="255"/>
      <c r="F352" s="458"/>
      <c r="G352" s="458"/>
      <c r="H352" s="479"/>
    </row>
    <row r="353" spans="1:8" s="146" customFormat="1" ht="15" x14ac:dyDescent="0.2">
      <c r="A353" s="379">
        <v>333</v>
      </c>
      <c r="B353" s="424"/>
      <c r="C353" s="423"/>
      <c r="D353" s="238"/>
      <c r="E353" s="255"/>
      <c r="F353" s="458"/>
      <c r="G353" s="458"/>
      <c r="H353" s="479"/>
    </row>
    <row r="354" spans="1:8" s="146" customFormat="1" ht="15" x14ac:dyDescent="0.2">
      <c r="A354" s="379">
        <v>334</v>
      </c>
      <c r="B354" s="424"/>
      <c r="C354" s="423"/>
      <c r="D354" s="238"/>
      <c r="E354" s="255"/>
      <c r="F354" s="458"/>
      <c r="G354" s="458"/>
      <c r="H354" s="479"/>
    </row>
    <row r="355" spans="1:8" s="146" customFormat="1" ht="15" x14ac:dyDescent="0.2">
      <c r="A355" s="379">
        <v>335</v>
      </c>
      <c r="B355" s="424"/>
      <c r="C355" s="423"/>
      <c r="D355" s="238"/>
      <c r="E355" s="255"/>
      <c r="F355" s="458"/>
      <c r="G355" s="458"/>
      <c r="H355" s="479"/>
    </row>
    <row r="356" spans="1:8" s="146" customFormat="1" ht="15" x14ac:dyDescent="0.2">
      <c r="A356" s="379">
        <v>336</v>
      </c>
      <c r="B356" s="424"/>
      <c r="C356" s="423"/>
      <c r="D356" s="238"/>
      <c r="E356" s="255"/>
      <c r="F356" s="458"/>
      <c r="G356" s="458"/>
      <c r="H356" s="479"/>
    </row>
    <row r="357" spans="1:8" s="146" customFormat="1" ht="15" x14ac:dyDescent="0.2">
      <c r="A357" s="379">
        <v>337</v>
      </c>
      <c r="B357" s="424"/>
      <c r="C357" s="423"/>
      <c r="D357" s="238"/>
      <c r="E357" s="255"/>
      <c r="F357" s="458"/>
      <c r="G357" s="458"/>
      <c r="H357" s="479"/>
    </row>
    <row r="358" spans="1:8" s="146" customFormat="1" ht="15" x14ac:dyDescent="0.2">
      <c r="A358" s="379">
        <v>338</v>
      </c>
      <c r="B358" s="424"/>
      <c r="C358" s="423"/>
      <c r="D358" s="238"/>
      <c r="E358" s="255"/>
      <c r="F358" s="458"/>
      <c r="G358" s="458"/>
      <c r="H358" s="479"/>
    </row>
    <row r="359" spans="1:8" s="146" customFormat="1" ht="15" x14ac:dyDescent="0.2">
      <c r="A359" s="379">
        <v>339</v>
      </c>
      <c r="B359" s="424"/>
      <c r="C359" s="423"/>
      <c r="D359" s="238"/>
      <c r="E359" s="255"/>
      <c r="F359" s="458"/>
      <c r="G359" s="458"/>
      <c r="H359" s="479"/>
    </row>
    <row r="360" spans="1:8" s="146" customFormat="1" ht="15" x14ac:dyDescent="0.2">
      <c r="A360" s="379">
        <v>340</v>
      </c>
      <c r="B360" s="424"/>
      <c r="C360" s="423"/>
      <c r="D360" s="238"/>
      <c r="E360" s="255"/>
      <c r="F360" s="458"/>
      <c r="G360" s="458"/>
      <c r="H360" s="479"/>
    </row>
    <row r="361" spans="1:8" s="146" customFormat="1" ht="15" x14ac:dyDescent="0.2">
      <c r="A361" s="379">
        <v>341</v>
      </c>
      <c r="B361" s="424"/>
      <c r="C361" s="423"/>
      <c r="D361" s="238"/>
      <c r="E361" s="255"/>
      <c r="F361" s="458"/>
      <c r="G361" s="458"/>
      <c r="H361" s="479"/>
    </row>
    <row r="362" spans="1:8" s="146" customFormat="1" ht="15" x14ac:dyDescent="0.2">
      <c r="A362" s="379">
        <v>342</v>
      </c>
      <c r="B362" s="424"/>
      <c r="C362" s="423"/>
      <c r="D362" s="238"/>
      <c r="E362" s="255"/>
      <c r="F362" s="458"/>
      <c r="G362" s="458"/>
      <c r="H362" s="479"/>
    </row>
    <row r="363" spans="1:8" s="146" customFormat="1" ht="15" x14ac:dyDescent="0.2">
      <c r="A363" s="379">
        <v>343</v>
      </c>
      <c r="B363" s="424"/>
      <c r="C363" s="423"/>
      <c r="D363" s="238"/>
      <c r="E363" s="255"/>
      <c r="F363" s="458"/>
      <c r="G363" s="458"/>
      <c r="H363" s="479"/>
    </row>
    <row r="364" spans="1:8" s="146" customFormat="1" ht="15" x14ac:dyDescent="0.2">
      <c r="A364" s="379">
        <v>344</v>
      </c>
      <c r="B364" s="424"/>
      <c r="C364" s="423"/>
      <c r="D364" s="238"/>
      <c r="E364" s="255"/>
      <c r="F364" s="458"/>
      <c r="G364" s="458"/>
      <c r="H364" s="479"/>
    </row>
    <row r="365" spans="1:8" s="146" customFormat="1" ht="15" x14ac:dyDescent="0.2">
      <c r="A365" s="379">
        <v>345</v>
      </c>
      <c r="B365" s="424"/>
      <c r="C365" s="423"/>
      <c r="D365" s="238"/>
      <c r="E365" s="255"/>
      <c r="F365" s="458"/>
      <c r="G365" s="458"/>
      <c r="H365" s="479"/>
    </row>
    <row r="366" spans="1:8" s="146" customFormat="1" ht="15" x14ac:dyDescent="0.2">
      <c r="A366" s="379">
        <v>346</v>
      </c>
      <c r="B366" s="424"/>
      <c r="C366" s="423"/>
      <c r="D366" s="238"/>
      <c r="E366" s="255"/>
      <c r="F366" s="458"/>
      <c r="G366" s="458"/>
      <c r="H366" s="479"/>
    </row>
    <row r="367" spans="1:8" s="146" customFormat="1" ht="15" x14ac:dyDescent="0.2">
      <c r="A367" s="379">
        <v>347</v>
      </c>
      <c r="B367" s="424"/>
      <c r="C367" s="423"/>
      <c r="D367" s="238"/>
      <c r="E367" s="255"/>
      <c r="F367" s="458"/>
      <c r="G367" s="458"/>
      <c r="H367" s="479"/>
    </row>
    <row r="368" spans="1:8" s="146" customFormat="1" ht="15" x14ac:dyDescent="0.2">
      <c r="A368" s="379">
        <v>348</v>
      </c>
      <c r="B368" s="424"/>
      <c r="C368" s="423"/>
      <c r="D368" s="238"/>
      <c r="E368" s="255"/>
      <c r="F368" s="458"/>
      <c r="G368" s="458"/>
      <c r="H368" s="479"/>
    </row>
    <row r="369" spans="1:8" s="146" customFormat="1" ht="15" x14ac:dyDescent="0.2">
      <c r="A369" s="379">
        <v>349</v>
      </c>
      <c r="B369" s="424"/>
      <c r="C369" s="423"/>
      <c r="D369" s="238"/>
      <c r="E369" s="255"/>
      <c r="F369" s="458"/>
      <c r="G369" s="458"/>
      <c r="H369" s="479"/>
    </row>
    <row r="370" spans="1:8" s="146" customFormat="1" ht="15" x14ac:dyDescent="0.2">
      <c r="A370" s="379">
        <v>350</v>
      </c>
      <c r="B370" s="424"/>
      <c r="C370" s="423"/>
      <c r="D370" s="238"/>
      <c r="E370" s="255"/>
      <c r="F370" s="458"/>
      <c r="G370" s="458"/>
      <c r="H370" s="479"/>
    </row>
    <row r="371" spans="1:8" s="146" customFormat="1" ht="15" x14ac:dyDescent="0.2">
      <c r="A371" s="379">
        <v>351</v>
      </c>
      <c r="B371" s="424"/>
      <c r="C371" s="423"/>
      <c r="D371" s="238"/>
      <c r="E371" s="255"/>
      <c r="F371" s="458"/>
      <c r="G371" s="458"/>
      <c r="H371" s="479"/>
    </row>
    <row r="372" spans="1:8" s="146" customFormat="1" ht="15" x14ac:dyDescent="0.2">
      <c r="A372" s="379">
        <v>352</v>
      </c>
      <c r="B372" s="424"/>
      <c r="C372" s="423"/>
      <c r="D372" s="238"/>
      <c r="E372" s="255"/>
      <c r="F372" s="458"/>
      <c r="G372" s="458"/>
      <c r="H372" s="479"/>
    </row>
    <row r="373" spans="1:8" s="146" customFormat="1" ht="15" x14ac:dyDescent="0.2">
      <c r="A373" s="379">
        <v>353</v>
      </c>
      <c r="B373" s="424"/>
      <c r="C373" s="423"/>
      <c r="D373" s="238"/>
      <c r="E373" s="255"/>
      <c r="F373" s="458"/>
      <c r="G373" s="458"/>
      <c r="H373" s="479"/>
    </row>
    <row r="374" spans="1:8" s="146" customFormat="1" ht="15" x14ac:dyDescent="0.2">
      <c r="A374" s="379">
        <v>354</v>
      </c>
      <c r="B374" s="424"/>
      <c r="C374" s="423"/>
      <c r="D374" s="238"/>
      <c r="E374" s="255"/>
      <c r="F374" s="458"/>
      <c r="G374" s="458"/>
      <c r="H374" s="479"/>
    </row>
    <row r="375" spans="1:8" s="146" customFormat="1" ht="15" x14ac:dyDescent="0.2">
      <c r="A375" s="379">
        <v>355</v>
      </c>
      <c r="B375" s="424"/>
      <c r="C375" s="423"/>
      <c r="D375" s="238"/>
      <c r="E375" s="255"/>
      <c r="F375" s="458"/>
      <c r="G375" s="458"/>
      <c r="H375" s="479"/>
    </row>
    <row r="376" spans="1:8" s="146" customFormat="1" ht="15" x14ac:dyDescent="0.2">
      <c r="A376" s="379">
        <v>356</v>
      </c>
      <c r="B376" s="424"/>
      <c r="C376" s="423"/>
      <c r="D376" s="238"/>
      <c r="E376" s="255"/>
      <c r="F376" s="458"/>
      <c r="G376" s="458"/>
      <c r="H376" s="479"/>
    </row>
    <row r="377" spans="1:8" s="146" customFormat="1" ht="15" x14ac:dyDescent="0.2">
      <c r="A377" s="379">
        <v>357</v>
      </c>
      <c r="B377" s="424"/>
      <c r="C377" s="423"/>
      <c r="D377" s="238"/>
      <c r="E377" s="255"/>
      <c r="F377" s="458"/>
      <c r="G377" s="458"/>
      <c r="H377" s="479"/>
    </row>
    <row r="378" spans="1:8" s="146" customFormat="1" ht="15" x14ac:dyDescent="0.2">
      <c r="A378" s="379">
        <v>358</v>
      </c>
      <c r="B378" s="424"/>
      <c r="C378" s="423"/>
      <c r="D378" s="238"/>
      <c r="E378" s="255"/>
      <c r="F378" s="458"/>
      <c r="G378" s="458"/>
      <c r="H378" s="479"/>
    </row>
    <row r="379" spans="1:8" s="146" customFormat="1" ht="15" x14ac:dyDescent="0.2">
      <c r="A379" s="379">
        <v>359</v>
      </c>
      <c r="B379" s="424"/>
      <c r="C379" s="423"/>
      <c r="D379" s="238"/>
      <c r="E379" s="255"/>
      <c r="F379" s="458"/>
      <c r="G379" s="458"/>
      <c r="H379" s="479"/>
    </row>
    <row r="380" spans="1:8" s="146" customFormat="1" ht="15" x14ac:dyDescent="0.2">
      <c r="A380" s="379">
        <v>360</v>
      </c>
      <c r="B380" s="424"/>
      <c r="C380" s="423"/>
      <c r="D380" s="238"/>
      <c r="E380" s="255"/>
      <c r="F380" s="458"/>
      <c r="G380" s="458"/>
      <c r="H380" s="479"/>
    </row>
    <row r="381" spans="1:8" s="146" customFormat="1" ht="15" x14ac:dyDescent="0.2">
      <c r="A381" s="379">
        <v>361</v>
      </c>
      <c r="B381" s="424"/>
      <c r="C381" s="423"/>
      <c r="D381" s="238"/>
      <c r="E381" s="255"/>
      <c r="F381" s="458"/>
      <c r="G381" s="458"/>
      <c r="H381" s="479"/>
    </row>
    <row r="382" spans="1:8" s="146" customFormat="1" ht="15" x14ac:dyDescent="0.2">
      <c r="A382" s="379">
        <v>362</v>
      </c>
      <c r="B382" s="424"/>
      <c r="C382" s="423"/>
      <c r="D382" s="238"/>
      <c r="E382" s="255"/>
      <c r="F382" s="458"/>
      <c r="G382" s="458"/>
      <c r="H382" s="479"/>
    </row>
    <row r="383" spans="1:8" s="146" customFormat="1" ht="15" x14ac:dyDescent="0.2">
      <c r="A383" s="379">
        <v>363</v>
      </c>
      <c r="B383" s="424"/>
      <c r="C383" s="423"/>
      <c r="D383" s="238"/>
      <c r="E383" s="255"/>
      <c r="F383" s="458"/>
      <c r="G383" s="458"/>
      <c r="H383" s="479"/>
    </row>
    <row r="384" spans="1:8" s="146" customFormat="1" ht="15" x14ac:dyDescent="0.2">
      <c r="A384" s="379">
        <v>364</v>
      </c>
      <c r="B384" s="424"/>
      <c r="C384" s="423"/>
      <c r="D384" s="238"/>
      <c r="E384" s="255"/>
      <c r="F384" s="458"/>
      <c r="G384" s="458"/>
      <c r="H384" s="479"/>
    </row>
    <row r="385" spans="1:8" s="146" customFormat="1" ht="15" x14ac:dyDescent="0.2">
      <c r="A385" s="379">
        <v>365</v>
      </c>
      <c r="B385" s="424"/>
      <c r="C385" s="423"/>
      <c r="D385" s="238"/>
      <c r="E385" s="255"/>
      <c r="F385" s="458"/>
      <c r="G385" s="458"/>
      <c r="H385" s="479"/>
    </row>
    <row r="386" spans="1:8" s="146" customFormat="1" ht="15" x14ac:dyDescent="0.2">
      <c r="A386" s="379">
        <v>366</v>
      </c>
      <c r="B386" s="424"/>
      <c r="C386" s="423"/>
      <c r="D386" s="238"/>
      <c r="E386" s="255"/>
      <c r="F386" s="458"/>
      <c r="G386" s="458"/>
      <c r="H386" s="479"/>
    </row>
    <row r="387" spans="1:8" s="146" customFormat="1" ht="15" x14ac:dyDescent="0.2">
      <c r="A387" s="379">
        <v>367</v>
      </c>
      <c r="B387" s="424"/>
      <c r="C387" s="423"/>
      <c r="D387" s="238"/>
      <c r="E387" s="255"/>
      <c r="F387" s="458"/>
      <c r="G387" s="458"/>
      <c r="H387" s="479"/>
    </row>
    <row r="388" spans="1:8" s="146" customFormat="1" ht="15" x14ac:dyDescent="0.2">
      <c r="A388" s="379">
        <v>368</v>
      </c>
      <c r="B388" s="424"/>
      <c r="C388" s="423"/>
      <c r="D388" s="238"/>
      <c r="E388" s="255"/>
      <c r="F388" s="458"/>
      <c r="G388" s="458"/>
      <c r="H388" s="479"/>
    </row>
    <row r="389" spans="1:8" s="146" customFormat="1" ht="15" x14ac:dyDescent="0.2">
      <c r="A389" s="379">
        <v>369</v>
      </c>
      <c r="B389" s="424"/>
      <c r="C389" s="423"/>
      <c r="D389" s="238"/>
      <c r="E389" s="255"/>
      <c r="F389" s="458"/>
      <c r="G389" s="458"/>
      <c r="H389" s="479"/>
    </row>
    <row r="390" spans="1:8" s="146" customFormat="1" ht="15" x14ac:dyDescent="0.2">
      <c r="A390" s="379">
        <v>370</v>
      </c>
      <c r="B390" s="424"/>
      <c r="C390" s="423"/>
      <c r="D390" s="238"/>
      <c r="E390" s="255"/>
      <c r="F390" s="458"/>
      <c r="G390" s="458"/>
      <c r="H390" s="479"/>
    </row>
    <row r="391" spans="1:8" s="146" customFormat="1" ht="15" x14ac:dyDescent="0.2">
      <c r="A391" s="379">
        <v>371</v>
      </c>
      <c r="B391" s="424"/>
      <c r="C391" s="423"/>
      <c r="D391" s="238"/>
      <c r="E391" s="255"/>
      <c r="F391" s="458"/>
      <c r="G391" s="458"/>
      <c r="H391" s="479"/>
    </row>
    <row r="392" spans="1:8" s="146" customFormat="1" ht="15" x14ac:dyDescent="0.2">
      <c r="A392" s="379">
        <v>372</v>
      </c>
      <c r="B392" s="424"/>
      <c r="C392" s="423"/>
      <c r="D392" s="238"/>
      <c r="E392" s="255"/>
      <c r="F392" s="458"/>
      <c r="G392" s="458"/>
      <c r="H392" s="479"/>
    </row>
    <row r="393" spans="1:8" s="146" customFormat="1" ht="15" x14ac:dyDescent="0.2">
      <c r="A393" s="379">
        <v>373</v>
      </c>
      <c r="B393" s="424"/>
      <c r="C393" s="423"/>
      <c r="D393" s="238"/>
      <c r="E393" s="255"/>
      <c r="F393" s="458"/>
      <c r="G393" s="458"/>
      <c r="H393" s="479"/>
    </row>
    <row r="394" spans="1:8" s="146" customFormat="1" ht="15" x14ac:dyDescent="0.2">
      <c r="A394" s="379">
        <v>374</v>
      </c>
      <c r="B394" s="424"/>
      <c r="C394" s="423"/>
      <c r="D394" s="238"/>
      <c r="E394" s="255"/>
      <c r="F394" s="458"/>
      <c r="G394" s="458"/>
      <c r="H394" s="479"/>
    </row>
    <row r="395" spans="1:8" s="146" customFormat="1" ht="15" x14ac:dyDescent="0.2">
      <c r="A395" s="379">
        <v>375</v>
      </c>
      <c r="B395" s="424"/>
      <c r="C395" s="423"/>
      <c r="D395" s="238"/>
      <c r="E395" s="255"/>
      <c r="F395" s="458"/>
      <c r="G395" s="458"/>
      <c r="H395" s="479"/>
    </row>
    <row r="396" spans="1:8" s="146" customFormat="1" ht="15" x14ac:dyDescent="0.2">
      <c r="A396" s="379">
        <v>376</v>
      </c>
      <c r="B396" s="424"/>
      <c r="C396" s="423"/>
      <c r="D396" s="238"/>
      <c r="E396" s="255"/>
      <c r="F396" s="458"/>
      <c r="G396" s="458"/>
      <c r="H396" s="479"/>
    </row>
    <row r="397" spans="1:8" s="146" customFormat="1" ht="15" x14ac:dyDescent="0.2">
      <c r="A397" s="379">
        <v>377</v>
      </c>
      <c r="B397" s="424"/>
      <c r="C397" s="423"/>
      <c r="D397" s="238"/>
      <c r="E397" s="255"/>
      <c r="F397" s="458"/>
      <c r="G397" s="458"/>
      <c r="H397" s="479"/>
    </row>
    <row r="398" spans="1:8" s="146" customFormat="1" ht="15" x14ac:dyDescent="0.2">
      <c r="A398" s="379">
        <v>378</v>
      </c>
      <c r="B398" s="424"/>
      <c r="C398" s="423"/>
      <c r="D398" s="238"/>
      <c r="E398" s="255"/>
      <c r="F398" s="458"/>
      <c r="G398" s="458"/>
      <c r="H398" s="479"/>
    </row>
    <row r="399" spans="1:8" s="146" customFormat="1" ht="15" x14ac:dyDescent="0.2">
      <c r="A399" s="379">
        <v>379</v>
      </c>
      <c r="B399" s="424"/>
      <c r="C399" s="423"/>
      <c r="D399" s="238"/>
      <c r="E399" s="255"/>
      <c r="F399" s="458"/>
      <c r="G399" s="458"/>
      <c r="H399" s="479"/>
    </row>
    <row r="400" spans="1:8" s="146" customFormat="1" ht="15" x14ac:dyDescent="0.2">
      <c r="A400" s="379">
        <v>380</v>
      </c>
      <c r="B400" s="424"/>
      <c r="C400" s="423"/>
      <c r="D400" s="238"/>
      <c r="E400" s="255"/>
      <c r="F400" s="458"/>
      <c r="G400" s="458"/>
      <c r="H400" s="479"/>
    </row>
    <row r="401" spans="1:8" s="146" customFormat="1" ht="15" x14ac:dyDescent="0.2">
      <c r="A401" s="379">
        <v>381</v>
      </c>
      <c r="B401" s="424"/>
      <c r="C401" s="423"/>
      <c r="D401" s="238"/>
      <c r="E401" s="255"/>
      <c r="F401" s="458"/>
      <c r="G401" s="458"/>
      <c r="H401" s="479"/>
    </row>
    <row r="402" spans="1:8" s="146" customFormat="1" ht="15" x14ac:dyDescent="0.2">
      <c r="A402" s="379">
        <v>382</v>
      </c>
      <c r="B402" s="424"/>
      <c r="C402" s="423"/>
      <c r="D402" s="238"/>
      <c r="E402" s="255"/>
      <c r="F402" s="458"/>
      <c r="G402" s="458"/>
      <c r="H402" s="479"/>
    </row>
    <row r="403" spans="1:8" s="146" customFormat="1" ht="15" x14ac:dyDescent="0.2">
      <c r="A403" s="379">
        <v>383</v>
      </c>
      <c r="B403" s="424"/>
      <c r="C403" s="423"/>
      <c r="D403" s="238"/>
      <c r="E403" s="255"/>
      <c r="F403" s="458"/>
      <c r="G403" s="458"/>
      <c r="H403" s="479"/>
    </row>
    <row r="404" spans="1:8" s="146" customFormat="1" ht="15" x14ac:dyDescent="0.2">
      <c r="A404" s="379">
        <v>384</v>
      </c>
      <c r="B404" s="424"/>
      <c r="C404" s="423"/>
      <c r="D404" s="238"/>
      <c r="E404" s="255"/>
      <c r="F404" s="458"/>
      <c r="G404" s="458"/>
      <c r="H404" s="479"/>
    </row>
    <row r="405" spans="1:8" s="146" customFormat="1" ht="15" x14ac:dyDescent="0.2">
      <c r="A405" s="379">
        <v>385</v>
      </c>
      <c r="B405" s="424"/>
      <c r="C405" s="423"/>
      <c r="D405" s="238"/>
      <c r="E405" s="255"/>
      <c r="F405" s="458"/>
      <c r="G405" s="458"/>
      <c r="H405" s="479"/>
    </row>
    <row r="406" spans="1:8" s="146" customFormat="1" ht="15" x14ac:dyDescent="0.2">
      <c r="A406" s="379">
        <v>386</v>
      </c>
      <c r="B406" s="424"/>
      <c r="C406" s="423"/>
      <c r="D406" s="238"/>
      <c r="E406" s="255"/>
      <c r="F406" s="458"/>
      <c r="G406" s="458"/>
      <c r="H406" s="479"/>
    </row>
    <row r="407" spans="1:8" s="146" customFormat="1" ht="15" x14ac:dyDescent="0.2">
      <c r="A407" s="379">
        <v>387</v>
      </c>
      <c r="B407" s="424"/>
      <c r="C407" s="423"/>
      <c r="D407" s="238"/>
      <c r="E407" s="255"/>
      <c r="F407" s="458"/>
      <c r="G407" s="458"/>
      <c r="H407" s="479"/>
    </row>
    <row r="408" spans="1:8" s="146" customFormat="1" ht="15" x14ac:dyDescent="0.2">
      <c r="A408" s="379">
        <v>388</v>
      </c>
      <c r="B408" s="424"/>
      <c r="C408" s="423"/>
      <c r="D408" s="238"/>
      <c r="E408" s="255"/>
      <c r="F408" s="458"/>
      <c r="G408" s="458"/>
      <c r="H408" s="479"/>
    </row>
    <row r="409" spans="1:8" s="146" customFormat="1" ht="15" x14ac:dyDescent="0.2">
      <c r="A409" s="379">
        <v>389</v>
      </c>
      <c r="B409" s="424"/>
      <c r="C409" s="423"/>
      <c r="D409" s="238"/>
      <c r="E409" s="255"/>
      <c r="F409" s="458"/>
      <c r="G409" s="458"/>
      <c r="H409" s="479"/>
    </row>
    <row r="410" spans="1:8" s="146" customFormat="1" ht="15" x14ac:dyDescent="0.2">
      <c r="A410" s="379">
        <v>390</v>
      </c>
      <c r="B410" s="424"/>
      <c r="C410" s="423"/>
      <c r="D410" s="238"/>
      <c r="E410" s="255"/>
      <c r="F410" s="458"/>
      <c r="G410" s="458"/>
      <c r="H410" s="479"/>
    </row>
    <row r="411" spans="1:8" s="146" customFormat="1" ht="15" x14ac:dyDescent="0.2">
      <c r="A411" s="379">
        <v>391</v>
      </c>
      <c r="B411" s="424"/>
      <c r="C411" s="423"/>
      <c r="D411" s="238"/>
      <c r="E411" s="255"/>
      <c r="F411" s="458"/>
      <c r="G411" s="458"/>
      <c r="H411" s="479"/>
    </row>
    <row r="412" spans="1:8" s="146" customFormat="1" ht="15" x14ac:dyDescent="0.2">
      <c r="A412" s="379">
        <v>392</v>
      </c>
      <c r="B412" s="424"/>
      <c r="C412" s="423"/>
      <c r="D412" s="238"/>
      <c r="E412" s="255"/>
      <c r="F412" s="458"/>
      <c r="G412" s="458"/>
      <c r="H412" s="479"/>
    </row>
    <row r="413" spans="1:8" s="146" customFormat="1" ht="15" x14ac:dyDescent="0.2">
      <c r="A413" s="379">
        <v>393</v>
      </c>
      <c r="B413" s="424"/>
      <c r="C413" s="423"/>
      <c r="D413" s="238"/>
      <c r="E413" s="255"/>
      <c r="F413" s="458"/>
      <c r="G413" s="458"/>
      <c r="H413" s="479"/>
    </row>
    <row r="414" spans="1:8" s="146" customFormat="1" ht="15" x14ac:dyDescent="0.2">
      <c r="A414" s="379">
        <v>394</v>
      </c>
      <c r="B414" s="424"/>
      <c r="C414" s="423"/>
      <c r="D414" s="238"/>
      <c r="E414" s="255"/>
      <c r="F414" s="458"/>
      <c r="G414" s="458"/>
      <c r="H414" s="479"/>
    </row>
    <row r="415" spans="1:8" s="146" customFormat="1" ht="15" x14ac:dyDescent="0.2">
      <c r="A415" s="379">
        <v>395</v>
      </c>
      <c r="B415" s="424"/>
      <c r="C415" s="423"/>
      <c r="D415" s="238"/>
      <c r="E415" s="255"/>
      <c r="F415" s="458"/>
      <c r="G415" s="458"/>
      <c r="H415" s="479"/>
    </row>
    <row r="416" spans="1:8" s="146" customFormat="1" ht="15" x14ac:dyDescent="0.2">
      <c r="A416" s="379">
        <v>396</v>
      </c>
      <c r="B416" s="424"/>
      <c r="C416" s="423"/>
      <c r="D416" s="238"/>
      <c r="E416" s="255"/>
      <c r="F416" s="458"/>
      <c r="G416" s="458"/>
      <c r="H416" s="479"/>
    </row>
    <row r="417" spans="1:8" s="146" customFormat="1" ht="15" x14ac:dyDescent="0.2">
      <c r="A417" s="379">
        <v>397</v>
      </c>
      <c r="B417" s="424"/>
      <c r="C417" s="423"/>
      <c r="D417" s="238"/>
      <c r="E417" s="255"/>
      <c r="F417" s="458"/>
      <c r="G417" s="458"/>
      <c r="H417" s="479"/>
    </row>
    <row r="418" spans="1:8" s="146" customFormat="1" ht="15" x14ac:dyDescent="0.2">
      <c r="A418" s="379">
        <v>398</v>
      </c>
      <c r="B418" s="424"/>
      <c r="C418" s="423"/>
      <c r="D418" s="238"/>
      <c r="E418" s="255"/>
      <c r="F418" s="458"/>
      <c r="G418" s="458"/>
      <c r="H418" s="479"/>
    </row>
    <row r="419" spans="1:8" s="146" customFormat="1" ht="15" x14ac:dyDescent="0.2">
      <c r="A419" s="379">
        <v>399</v>
      </c>
      <c r="B419" s="424"/>
      <c r="C419" s="423"/>
      <c r="D419" s="238"/>
      <c r="E419" s="255"/>
      <c r="F419" s="458"/>
      <c r="G419" s="458"/>
      <c r="H419" s="479"/>
    </row>
    <row r="420" spans="1:8" s="146" customFormat="1" ht="15" x14ac:dyDescent="0.2">
      <c r="A420" s="379">
        <v>400</v>
      </c>
      <c r="B420" s="424"/>
      <c r="C420" s="423"/>
      <c r="D420" s="238"/>
      <c r="E420" s="255"/>
      <c r="F420" s="458"/>
      <c r="G420" s="458"/>
      <c r="H420" s="479"/>
    </row>
    <row r="421" spans="1:8" s="146" customFormat="1" ht="15" x14ac:dyDescent="0.2">
      <c r="A421" s="379">
        <v>401</v>
      </c>
      <c r="B421" s="424"/>
      <c r="C421" s="423"/>
      <c r="D421" s="238"/>
      <c r="E421" s="255"/>
      <c r="F421" s="458"/>
      <c r="G421" s="458"/>
      <c r="H421" s="479"/>
    </row>
    <row r="422" spans="1:8" s="146" customFormat="1" ht="15" x14ac:dyDescent="0.2">
      <c r="A422" s="379">
        <v>402</v>
      </c>
      <c r="B422" s="424"/>
      <c r="C422" s="423"/>
      <c r="D422" s="238"/>
      <c r="E422" s="255"/>
      <c r="F422" s="458"/>
      <c r="G422" s="458"/>
      <c r="H422" s="479"/>
    </row>
    <row r="423" spans="1:8" s="146" customFormat="1" ht="15" x14ac:dyDescent="0.2">
      <c r="A423" s="379">
        <v>403</v>
      </c>
      <c r="B423" s="424"/>
      <c r="C423" s="423"/>
      <c r="D423" s="238"/>
      <c r="E423" s="255"/>
      <c r="F423" s="458"/>
      <c r="G423" s="458"/>
      <c r="H423" s="479"/>
    </row>
    <row r="424" spans="1:8" s="146" customFormat="1" ht="15" x14ac:dyDescent="0.2">
      <c r="A424" s="379">
        <v>404</v>
      </c>
      <c r="B424" s="424"/>
      <c r="C424" s="423"/>
      <c r="D424" s="238"/>
      <c r="E424" s="255"/>
      <c r="F424" s="458"/>
      <c r="G424" s="458"/>
      <c r="H424" s="479"/>
    </row>
    <row r="425" spans="1:8" s="146" customFormat="1" ht="15" x14ac:dyDescent="0.2">
      <c r="A425" s="379">
        <v>405</v>
      </c>
      <c r="B425" s="424"/>
      <c r="C425" s="423"/>
      <c r="D425" s="238"/>
      <c r="E425" s="255"/>
      <c r="F425" s="458"/>
      <c r="G425" s="458"/>
      <c r="H425" s="479"/>
    </row>
    <row r="426" spans="1:8" s="146" customFormat="1" ht="15" x14ac:dyDescent="0.2">
      <c r="A426" s="379">
        <v>406</v>
      </c>
      <c r="B426" s="424"/>
      <c r="C426" s="423"/>
      <c r="D426" s="238"/>
      <c r="E426" s="255"/>
      <c r="F426" s="458"/>
      <c r="G426" s="458"/>
      <c r="H426" s="479"/>
    </row>
    <row r="427" spans="1:8" s="146" customFormat="1" ht="15" x14ac:dyDescent="0.2">
      <c r="A427" s="379">
        <v>407</v>
      </c>
      <c r="B427" s="424"/>
      <c r="C427" s="423"/>
      <c r="D427" s="238"/>
      <c r="E427" s="255"/>
      <c r="F427" s="458"/>
      <c r="G427" s="458"/>
      <c r="H427" s="479"/>
    </row>
    <row r="428" spans="1:8" s="146" customFormat="1" ht="15" x14ac:dyDescent="0.2">
      <c r="A428" s="379">
        <v>408</v>
      </c>
      <c r="B428" s="424"/>
      <c r="C428" s="423"/>
      <c r="D428" s="238"/>
      <c r="E428" s="255"/>
      <c r="F428" s="458"/>
      <c r="G428" s="458"/>
      <c r="H428" s="479"/>
    </row>
    <row r="429" spans="1:8" s="146" customFormat="1" ht="15" x14ac:dyDescent="0.2">
      <c r="A429" s="379">
        <v>409</v>
      </c>
      <c r="B429" s="424"/>
      <c r="C429" s="423"/>
      <c r="D429" s="238"/>
      <c r="E429" s="255"/>
      <c r="F429" s="458"/>
      <c r="G429" s="458"/>
      <c r="H429" s="479"/>
    </row>
    <row r="430" spans="1:8" s="146" customFormat="1" ht="15" x14ac:dyDescent="0.2">
      <c r="A430" s="379">
        <v>410</v>
      </c>
      <c r="B430" s="424"/>
      <c r="C430" s="423"/>
      <c r="D430" s="238"/>
      <c r="E430" s="255"/>
      <c r="F430" s="458"/>
      <c r="G430" s="458"/>
      <c r="H430" s="479"/>
    </row>
    <row r="431" spans="1:8" s="146" customFormat="1" ht="15" x14ac:dyDescent="0.2">
      <c r="A431" s="379">
        <v>411</v>
      </c>
      <c r="B431" s="424"/>
      <c r="C431" s="423"/>
      <c r="D431" s="238"/>
      <c r="E431" s="255"/>
      <c r="F431" s="458"/>
      <c r="G431" s="458"/>
      <c r="H431" s="479"/>
    </row>
    <row r="432" spans="1:8" s="146" customFormat="1" ht="15" x14ac:dyDescent="0.2">
      <c r="A432" s="379">
        <v>412</v>
      </c>
      <c r="B432" s="424"/>
      <c r="C432" s="423"/>
      <c r="D432" s="238"/>
      <c r="E432" s="255"/>
      <c r="F432" s="458"/>
      <c r="G432" s="458"/>
      <c r="H432" s="479"/>
    </row>
    <row r="433" spans="1:8" s="146" customFormat="1" ht="15" x14ac:dyDescent="0.2">
      <c r="A433" s="379">
        <v>413</v>
      </c>
      <c r="B433" s="424"/>
      <c r="C433" s="423"/>
      <c r="D433" s="238"/>
      <c r="E433" s="255"/>
      <c r="F433" s="458"/>
      <c r="G433" s="458"/>
      <c r="H433" s="479"/>
    </row>
    <row r="434" spans="1:8" s="146" customFormat="1" ht="15" x14ac:dyDescent="0.2">
      <c r="A434" s="379">
        <v>414</v>
      </c>
      <c r="B434" s="424"/>
      <c r="C434" s="423"/>
      <c r="D434" s="238"/>
      <c r="E434" s="255"/>
      <c r="F434" s="458"/>
      <c r="G434" s="458"/>
      <c r="H434" s="479"/>
    </row>
    <row r="435" spans="1:8" s="146" customFormat="1" ht="15" x14ac:dyDescent="0.2">
      <c r="A435" s="379">
        <v>415</v>
      </c>
      <c r="B435" s="424"/>
      <c r="C435" s="423"/>
      <c r="D435" s="238"/>
      <c r="E435" s="255"/>
      <c r="F435" s="458"/>
      <c r="G435" s="458"/>
      <c r="H435" s="479"/>
    </row>
    <row r="436" spans="1:8" s="146" customFormat="1" ht="15" x14ac:dyDescent="0.2">
      <c r="A436" s="379">
        <v>416</v>
      </c>
      <c r="B436" s="424"/>
      <c r="C436" s="423"/>
      <c r="D436" s="238"/>
      <c r="E436" s="255"/>
      <c r="F436" s="458"/>
      <c r="G436" s="458"/>
      <c r="H436" s="479"/>
    </row>
    <row r="437" spans="1:8" s="146" customFormat="1" ht="15" x14ac:dyDescent="0.2">
      <c r="A437" s="379">
        <v>417</v>
      </c>
      <c r="B437" s="424"/>
      <c r="C437" s="423"/>
      <c r="D437" s="238"/>
      <c r="E437" s="255"/>
      <c r="F437" s="458"/>
      <c r="G437" s="458"/>
      <c r="H437" s="479"/>
    </row>
    <row r="438" spans="1:8" s="146" customFormat="1" ht="15" x14ac:dyDescent="0.2">
      <c r="A438" s="379">
        <v>418</v>
      </c>
      <c r="B438" s="424"/>
      <c r="C438" s="423"/>
      <c r="D438" s="238"/>
      <c r="E438" s="255"/>
      <c r="F438" s="458"/>
      <c r="G438" s="458"/>
      <c r="H438" s="479"/>
    </row>
    <row r="439" spans="1:8" s="146" customFormat="1" ht="15" x14ac:dyDescent="0.2">
      <c r="A439" s="379">
        <v>419</v>
      </c>
      <c r="B439" s="424"/>
      <c r="C439" s="423"/>
      <c r="D439" s="238"/>
      <c r="E439" s="255"/>
      <c r="F439" s="458"/>
      <c r="G439" s="458"/>
      <c r="H439" s="479"/>
    </row>
    <row r="440" spans="1:8" s="146" customFormat="1" ht="15" x14ac:dyDescent="0.2">
      <c r="A440" s="379">
        <v>420</v>
      </c>
      <c r="B440" s="424"/>
      <c r="C440" s="423"/>
      <c r="D440" s="238"/>
      <c r="E440" s="255"/>
      <c r="F440" s="458"/>
      <c r="G440" s="458"/>
      <c r="H440" s="479"/>
    </row>
    <row r="441" spans="1:8" s="146" customFormat="1" ht="15" x14ac:dyDescent="0.2">
      <c r="A441" s="379">
        <v>421</v>
      </c>
      <c r="B441" s="424"/>
      <c r="C441" s="423"/>
      <c r="D441" s="238"/>
      <c r="E441" s="255"/>
      <c r="F441" s="458"/>
      <c r="G441" s="458"/>
      <c r="H441" s="479"/>
    </row>
    <row r="442" spans="1:8" s="146" customFormat="1" ht="15" x14ac:dyDescent="0.2">
      <c r="A442" s="379">
        <v>422</v>
      </c>
      <c r="B442" s="424"/>
      <c r="C442" s="423"/>
      <c r="D442" s="238"/>
      <c r="E442" s="255"/>
      <c r="F442" s="458"/>
      <c r="G442" s="458"/>
      <c r="H442" s="479"/>
    </row>
    <row r="443" spans="1:8" s="146" customFormat="1" ht="15" x14ac:dyDescent="0.2">
      <c r="A443" s="379">
        <v>423</v>
      </c>
      <c r="B443" s="424"/>
      <c r="C443" s="423"/>
      <c r="D443" s="238"/>
      <c r="E443" s="255"/>
      <c r="F443" s="458"/>
      <c r="G443" s="458"/>
      <c r="H443" s="479"/>
    </row>
    <row r="444" spans="1:8" s="146" customFormat="1" ht="15" x14ac:dyDescent="0.2">
      <c r="A444" s="379">
        <v>424</v>
      </c>
      <c r="B444" s="424"/>
      <c r="C444" s="423"/>
      <c r="D444" s="238"/>
      <c r="E444" s="255"/>
      <c r="F444" s="458"/>
      <c r="G444" s="458"/>
      <c r="H444" s="479"/>
    </row>
    <row r="445" spans="1:8" s="146" customFormat="1" ht="15" x14ac:dyDescent="0.2">
      <c r="A445" s="379">
        <v>425</v>
      </c>
      <c r="B445" s="424"/>
      <c r="C445" s="423"/>
      <c r="D445" s="238"/>
      <c r="E445" s="255"/>
      <c r="F445" s="458"/>
      <c r="G445" s="458"/>
      <c r="H445" s="479"/>
    </row>
    <row r="446" spans="1:8" s="146" customFormat="1" ht="15" x14ac:dyDescent="0.2">
      <c r="A446" s="379">
        <v>426</v>
      </c>
      <c r="B446" s="424"/>
      <c r="C446" s="423"/>
      <c r="D446" s="238"/>
      <c r="E446" s="255"/>
      <c r="F446" s="458"/>
      <c r="G446" s="458"/>
      <c r="H446" s="479"/>
    </row>
    <row r="447" spans="1:8" s="146" customFormat="1" ht="15" x14ac:dyDescent="0.2">
      <c r="A447" s="379">
        <v>427</v>
      </c>
      <c r="B447" s="424"/>
      <c r="C447" s="423"/>
      <c r="D447" s="238"/>
      <c r="E447" s="255"/>
      <c r="F447" s="458"/>
      <c r="G447" s="458"/>
      <c r="H447" s="479"/>
    </row>
    <row r="448" spans="1:8" s="146" customFormat="1" ht="15" x14ac:dyDescent="0.2">
      <c r="A448" s="379">
        <v>428</v>
      </c>
      <c r="B448" s="424"/>
      <c r="C448" s="423"/>
      <c r="D448" s="238"/>
      <c r="E448" s="255"/>
      <c r="F448" s="458"/>
      <c r="G448" s="458"/>
      <c r="H448" s="479"/>
    </row>
    <row r="449" spans="1:8" s="146" customFormat="1" ht="15" x14ac:dyDescent="0.2">
      <c r="A449" s="379">
        <v>429</v>
      </c>
      <c r="B449" s="424"/>
      <c r="C449" s="423"/>
      <c r="D449" s="238"/>
      <c r="E449" s="255"/>
      <c r="F449" s="458"/>
      <c r="G449" s="458"/>
      <c r="H449" s="479"/>
    </row>
    <row r="450" spans="1:8" s="146" customFormat="1" ht="15" x14ac:dyDescent="0.2">
      <c r="A450" s="379">
        <v>430</v>
      </c>
      <c r="B450" s="424"/>
      <c r="C450" s="423"/>
      <c r="D450" s="238"/>
      <c r="E450" s="255"/>
      <c r="F450" s="458"/>
      <c r="G450" s="458"/>
      <c r="H450" s="479"/>
    </row>
    <row r="451" spans="1:8" s="146" customFormat="1" ht="15" x14ac:dyDescent="0.2">
      <c r="A451" s="379">
        <v>431</v>
      </c>
      <c r="B451" s="424"/>
      <c r="C451" s="423"/>
      <c r="D451" s="238"/>
      <c r="E451" s="255"/>
      <c r="F451" s="458"/>
      <c r="G451" s="458"/>
      <c r="H451" s="479"/>
    </row>
    <row r="452" spans="1:8" s="146" customFormat="1" ht="15" x14ac:dyDescent="0.2">
      <c r="A452" s="379">
        <v>432</v>
      </c>
      <c r="B452" s="424"/>
      <c r="C452" s="423"/>
      <c r="D452" s="238"/>
      <c r="E452" s="255"/>
      <c r="F452" s="458"/>
      <c r="G452" s="458"/>
      <c r="H452" s="479"/>
    </row>
    <row r="453" spans="1:8" s="146" customFormat="1" ht="15" x14ac:dyDescent="0.2">
      <c r="A453" s="379">
        <v>433</v>
      </c>
      <c r="B453" s="424"/>
      <c r="C453" s="423"/>
      <c r="D453" s="238"/>
      <c r="E453" s="255"/>
      <c r="F453" s="458"/>
      <c r="G453" s="458"/>
      <c r="H453" s="479"/>
    </row>
    <row r="454" spans="1:8" s="146" customFormat="1" ht="15" x14ac:dyDescent="0.2">
      <c r="A454" s="379">
        <v>434</v>
      </c>
      <c r="B454" s="424"/>
      <c r="C454" s="423"/>
      <c r="D454" s="238"/>
      <c r="E454" s="255"/>
      <c r="F454" s="458"/>
      <c r="G454" s="458"/>
      <c r="H454" s="479"/>
    </row>
    <row r="455" spans="1:8" s="146" customFormat="1" ht="15" x14ac:dyDescent="0.2">
      <c r="A455" s="379">
        <v>435</v>
      </c>
      <c r="B455" s="424"/>
      <c r="C455" s="423"/>
      <c r="D455" s="238"/>
      <c r="E455" s="255"/>
      <c r="F455" s="458"/>
      <c r="G455" s="458"/>
      <c r="H455" s="479"/>
    </row>
    <row r="456" spans="1:8" s="146" customFormat="1" ht="15" x14ac:dyDescent="0.2">
      <c r="A456" s="379">
        <v>436</v>
      </c>
      <c r="B456" s="424"/>
      <c r="C456" s="423"/>
      <c r="D456" s="238"/>
      <c r="E456" s="255"/>
      <c r="F456" s="458"/>
      <c r="G456" s="458"/>
      <c r="H456" s="479"/>
    </row>
    <row r="457" spans="1:8" s="146" customFormat="1" ht="15" x14ac:dyDescent="0.2">
      <c r="A457" s="379">
        <v>437</v>
      </c>
      <c r="B457" s="424"/>
      <c r="C457" s="423"/>
      <c r="D457" s="238"/>
      <c r="E457" s="255"/>
      <c r="F457" s="458"/>
      <c r="G457" s="458"/>
      <c r="H457" s="479"/>
    </row>
    <row r="458" spans="1:8" s="146" customFormat="1" ht="15" x14ac:dyDescent="0.2">
      <c r="A458" s="379">
        <v>438</v>
      </c>
      <c r="B458" s="424"/>
      <c r="C458" s="423"/>
      <c r="D458" s="238"/>
      <c r="E458" s="255"/>
      <c r="F458" s="458"/>
      <c r="G458" s="458"/>
      <c r="H458" s="479"/>
    </row>
    <row r="459" spans="1:8" s="146" customFormat="1" ht="15" x14ac:dyDescent="0.2">
      <c r="A459" s="379">
        <v>439</v>
      </c>
      <c r="B459" s="424"/>
      <c r="C459" s="423"/>
      <c r="D459" s="238"/>
      <c r="E459" s="255"/>
      <c r="F459" s="458"/>
      <c r="G459" s="458"/>
      <c r="H459" s="479"/>
    </row>
    <row r="460" spans="1:8" s="146" customFormat="1" ht="15" x14ac:dyDescent="0.2">
      <c r="A460" s="379">
        <v>440</v>
      </c>
      <c r="B460" s="424"/>
      <c r="C460" s="423"/>
      <c r="D460" s="238"/>
      <c r="E460" s="255"/>
      <c r="F460" s="458"/>
      <c r="G460" s="458"/>
      <c r="H460" s="479"/>
    </row>
    <row r="461" spans="1:8" s="146" customFormat="1" ht="15" x14ac:dyDescent="0.2">
      <c r="A461" s="379">
        <v>441</v>
      </c>
      <c r="B461" s="424"/>
      <c r="C461" s="423"/>
      <c r="D461" s="238"/>
      <c r="E461" s="255"/>
      <c r="F461" s="458"/>
      <c r="G461" s="458"/>
      <c r="H461" s="479"/>
    </row>
    <row r="462" spans="1:8" s="146" customFormat="1" ht="15" x14ac:dyDescent="0.2">
      <c r="A462" s="379">
        <v>442</v>
      </c>
      <c r="B462" s="424"/>
      <c r="C462" s="423"/>
      <c r="D462" s="238"/>
      <c r="E462" s="255"/>
      <c r="F462" s="458"/>
      <c r="G462" s="458"/>
      <c r="H462" s="479"/>
    </row>
    <row r="463" spans="1:8" s="146" customFormat="1" ht="15" x14ac:dyDescent="0.2">
      <c r="A463" s="379">
        <v>443</v>
      </c>
      <c r="B463" s="424"/>
      <c r="C463" s="423"/>
      <c r="D463" s="238"/>
      <c r="E463" s="255"/>
      <c r="F463" s="458"/>
      <c r="G463" s="458"/>
      <c r="H463" s="479"/>
    </row>
    <row r="464" spans="1:8" s="146" customFormat="1" ht="15" x14ac:dyDescent="0.2">
      <c r="A464" s="379">
        <v>444</v>
      </c>
      <c r="B464" s="424"/>
      <c r="C464" s="423"/>
      <c r="D464" s="238"/>
      <c r="E464" s="255"/>
      <c r="F464" s="458"/>
      <c r="G464" s="458"/>
      <c r="H464" s="479"/>
    </row>
    <row r="465" spans="1:8" s="146" customFormat="1" ht="15" x14ac:dyDescent="0.2">
      <c r="A465" s="379">
        <v>445</v>
      </c>
      <c r="B465" s="424"/>
      <c r="C465" s="423"/>
      <c r="D465" s="238"/>
      <c r="E465" s="255"/>
      <c r="F465" s="458"/>
      <c r="G465" s="458"/>
      <c r="H465" s="479"/>
    </row>
    <row r="466" spans="1:8" s="146" customFormat="1" ht="15" x14ac:dyDescent="0.2">
      <c r="A466" s="379">
        <v>446</v>
      </c>
      <c r="B466" s="424"/>
      <c r="C466" s="423"/>
      <c r="D466" s="238"/>
      <c r="E466" s="255"/>
      <c r="F466" s="458"/>
      <c r="G466" s="458"/>
      <c r="H466" s="479"/>
    </row>
    <row r="467" spans="1:8" s="146" customFormat="1" ht="15" x14ac:dyDescent="0.2">
      <c r="A467" s="379">
        <v>447</v>
      </c>
      <c r="B467" s="424"/>
      <c r="C467" s="423"/>
      <c r="D467" s="238"/>
      <c r="E467" s="255"/>
      <c r="F467" s="458"/>
      <c r="G467" s="458"/>
      <c r="H467" s="479"/>
    </row>
    <row r="468" spans="1:8" s="146" customFormat="1" ht="15" x14ac:dyDescent="0.2">
      <c r="A468" s="379">
        <v>448</v>
      </c>
      <c r="B468" s="424"/>
      <c r="C468" s="423"/>
      <c r="D468" s="238"/>
      <c r="E468" s="255"/>
      <c r="F468" s="458"/>
      <c r="G468" s="458"/>
      <c r="H468" s="479"/>
    </row>
    <row r="469" spans="1:8" s="146" customFormat="1" ht="15" x14ac:dyDescent="0.2">
      <c r="A469" s="379">
        <v>449</v>
      </c>
      <c r="B469" s="424"/>
      <c r="C469" s="423"/>
      <c r="D469" s="238"/>
      <c r="E469" s="255"/>
      <c r="F469" s="458"/>
      <c r="G469" s="458"/>
      <c r="H469" s="479"/>
    </row>
    <row r="470" spans="1:8" s="146" customFormat="1" ht="15" x14ac:dyDescent="0.2">
      <c r="A470" s="379">
        <v>450</v>
      </c>
      <c r="B470" s="424"/>
      <c r="C470" s="423"/>
      <c r="D470" s="238"/>
      <c r="E470" s="255"/>
      <c r="F470" s="458"/>
      <c r="G470" s="458"/>
      <c r="H470" s="479"/>
    </row>
    <row r="471" spans="1:8" s="146" customFormat="1" ht="15" x14ac:dyDescent="0.2">
      <c r="A471" s="379">
        <v>451</v>
      </c>
      <c r="B471" s="424"/>
      <c r="C471" s="423"/>
      <c r="D471" s="238"/>
      <c r="E471" s="255"/>
      <c r="F471" s="458"/>
      <c r="G471" s="458"/>
      <c r="H471" s="479"/>
    </row>
    <row r="472" spans="1:8" s="146" customFormat="1" ht="15" x14ac:dyDescent="0.2">
      <c r="A472" s="379">
        <v>452</v>
      </c>
      <c r="B472" s="424"/>
      <c r="C472" s="423"/>
      <c r="D472" s="238"/>
      <c r="E472" s="255"/>
      <c r="F472" s="458"/>
      <c r="G472" s="458"/>
      <c r="H472" s="479"/>
    </row>
    <row r="473" spans="1:8" s="146" customFormat="1" ht="15" x14ac:dyDescent="0.2">
      <c r="A473" s="379">
        <v>453</v>
      </c>
      <c r="B473" s="424"/>
      <c r="C473" s="423"/>
      <c r="D473" s="238"/>
      <c r="E473" s="255"/>
      <c r="F473" s="458"/>
      <c r="G473" s="458"/>
      <c r="H473" s="479"/>
    </row>
    <row r="474" spans="1:8" s="146" customFormat="1" ht="15" x14ac:dyDescent="0.2">
      <c r="A474" s="379">
        <v>454</v>
      </c>
      <c r="B474" s="424"/>
      <c r="C474" s="423"/>
      <c r="D474" s="238"/>
      <c r="E474" s="255"/>
      <c r="F474" s="458"/>
      <c r="G474" s="458"/>
      <c r="H474" s="479"/>
    </row>
    <row r="475" spans="1:8" s="146" customFormat="1" ht="15" x14ac:dyDescent="0.2">
      <c r="A475" s="379">
        <v>455</v>
      </c>
      <c r="B475" s="424"/>
      <c r="C475" s="423"/>
      <c r="D475" s="238"/>
      <c r="E475" s="255"/>
      <c r="F475" s="458"/>
      <c r="G475" s="458"/>
      <c r="H475" s="479"/>
    </row>
    <row r="476" spans="1:8" s="146" customFormat="1" ht="15" x14ac:dyDescent="0.2">
      <c r="A476" s="379">
        <v>456</v>
      </c>
      <c r="B476" s="424"/>
      <c r="C476" s="423"/>
      <c r="D476" s="238"/>
      <c r="E476" s="255"/>
      <c r="F476" s="458"/>
      <c r="G476" s="458"/>
      <c r="H476" s="479"/>
    </row>
    <row r="477" spans="1:8" s="146" customFormat="1" ht="15" x14ac:dyDescent="0.2">
      <c r="A477" s="379">
        <v>457</v>
      </c>
      <c r="B477" s="424"/>
      <c r="C477" s="423"/>
      <c r="D477" s="238"/>
      <c r="E477" s="255"/>
      <c r="F477" s="458"/>
      <c r="G477" s="458"/>
      <c r="H477" s="479"/>
    </row>
    <row r="478" spans="1:8" s="146" customFormat="1" ht="15" x14ac:dyDescent="0.2">
      <c r="A478" s="379">
        <v>458</v>
      </c>
      <c r="B478" s="424"/>
      <c r="C478" s="423"/>
      <c r="D478" s="238"/>
      <c r="E478" s="255"/>
      <c r="F478" s="458"/>
      <c r="G478" s="458"/>
      <c r="H478" s="479"/>
    </row>
    <row r="479" spans="1:8" s="146" customFormat="1" ht="15" x14ac:dyDescent="0.2">
      <c r="A479" s="379">
        <v>459</v>
      </c>
      <c r="B479" s="424"/>
      <c r="C479" s="423"/>
      <c r="D479" s="238"/>
      <c r="E479" s="255"/>
      <c r="F479" s="458"/>
      <c r="G479" s="458"/>
      <c r="H479" s="479"/>
    </row>
    <row r="480" spans="1:8" s="146" customFormat="1" ht="15" x14ac:dyDescent="0.2">
      <c r="A480" s="379">
        <v>460</v>
      </c>
      <c r="B480" s="424"/>
      <c r="C480" s="423"/>
      <c r="D480" s="238"/>
      <c r="E480" s="255"/>
      <c r="F480" s="458"/>
      <c r="G480" s="458"/>
      <c r="H480" s="479"/>
    </row>
    <row r="481" spans="1:8" s="146" customFormat="1" ht="15" x14ac:dyDescent="0.2">
      <c r="A481" s="379">
        <v>461</v>
      </c>
      <c r="B481" s="424"/>
      <c r="C481" s="423"/>
      <c r="D481" s="238"/>
      <c r="E481" s="255"/>
      <c r="F481" s="458"/>
      <c r="G481" s="458"/>
      <c r="H481" s="479"/>
    </row>
    <row r="482" spans="1:8" s="146" customFormat="1" ht="15" x14ac:dyDescent="0.2">
      <c r="A482" s="379">
        <v>462</v>
      </c>
      <c r="B482" s="424"/>
      <c r="C482" s="423"/>
      <c r="D482" s="238"/>
      <c r="E482" s="255"/>
      <c r="F482" s="458"/>
      <c r="G482" s="458"/>
      <c r="H482" s="479"/>
    </row>
    <row r="483" spans="1:8" s="146" customFormat="1" ht="15" x14ac:dyDescent="0.2">
      <c r="A483" s="379">
        <v>463</v>
      </c>
      <c r="B483" s="424"/>
      <c r="C483" s="423"/>
      <c r="D483" s="238"/>
      <c r="E483" s="255"/>
      <c r="F483" s="458"/>
      <c r="G483" s="458"/>
      <c r="H483" s="479"/>
    </row>
    <row r="484" spans="1:8" s="146" customFormat="1" ht="15" x14ac:dyDescent="0.2">
      <c r="A484" s="379">
        <v>464</v>
      </c>
      <c r="B484" s="424"/>
      <c r="C484" s="423"/>
      <c r="D484" s="238"/>
      <c r="E484" s="255"/>
      <c r="F484" s="458"/>
      <c r="G484" s="458"/>
      <c r="H484" s="479"/>
    </row>
    <row r="485" spans="1:8" s="146" customFormat="1" ht="15" x14ac:dyDescent="0.2">
      <c r="A485" s="379">
        <v>465</v>
      </c>
      <c r="B485" s="424"/>
      <c r="C485" s="423"/>
      <c r="D485" s="238"/>
      <c r="E485" s="255"/>
      <c r="F485" s="458"/>
      <c r="G485" s="458"/>
      <c r="H485" s="479"/>
    </row>
    <row r="486" spans="1:8" s="146" customFormat="1" ht="15" x14ac:dyDescent="0.2">
      <c r="A486" s="379">
        <v>466</v>
      </c>
      <c r="B486" s="424"/>
      <c r="C486" s="423"/>
      <c r="D486" s="238"/>
      <c r="E486" s="255"/>
      <c r="F486" s="458"/>
      <c r="G486" s="458"/>
      <c r="H486" s="479"/>
    </row>
    <row r="487" spans="1:8" s="146" customFormat="1" ht="15" x14ac:dyDescent="0.2">
      <c r="A487" s="379">
        <v>467</v>
      </c>
      <c r="B487" s="424"/>
      <c r="C487" s="423"/>
      <c r="D487" s="238"/>
      <c r="E487" s="255"/>
      <c r="F487" s="458"/>
      <c r="G487" s="458"/>
      <c r="H487" s="479"/>
    </row>
    <row r="488" spans="1:8" s="146" customFormat="1" ht="15" x14ac:dyDescent="0.2">
      <c r="A488" s="379">
        <v>468</v>
      </c>
      <c r="B488" s="424"/>
      <c r="C488" s="423"/>
      <c r="D488" s="238"/>
      <c r="E488" s="255"/>
      <c r="F488" s="458"/>
      <c r="G488" s="458"/>
      <c r="H488" s="479"/>
    </row>
    <row r="489" spans="1:8" s="146" customFormat="1" ht="15" x14ac:dyDescent="0.2">
      <c r="A489" s="379">
        <v>469</v>
      </c>
      <c r="B489" s="424"/>
      <c r="C489" s="423"/>
      <c r="D489" s="238"/>
      <c r="E489" s="255"/>
      <c r="F489" s="458"/>
      <c r="G489" s="458"/>
      <c r="H489" s="479"/>
    </row>
    <row r="490" spans="1:8" s="146" customFormat="1" ht="15" x14ac:dyDescent="0.2">
      <c r="A490" s="379">
        <v>470</v>
      </c>
      <c r="B490" s="424"/>
      <c r="C490" s="423"/>
      <c r="D490" s="238"/>
      <c r="E490" s="255"/>
      <c r="F490" s="458"/>
      <c r="G490" s="458"/>
      <c r="H490" s="479"/>
    </row>
    <row r="491" spans="1:8" s="146" customFormat="1" ht="15" x14ac:dyDescent="0.2">
      <c r="A491" s="379">
        <v>471</v>
      </c>
      <c r="B491" s="424"/>
      <c r="C491" s="423"/>
      <c r="D491" s="238"/>
      <c r="E491" s="255"/>
      <c r="F491" s="458"/>
      <c r="G491" s="458"/>
      <c r="H491" s="479"/>
    </row>
    <row r="492" spans="1:8" s="146" customFormat="1" ht="15" x14ac:dyDescent="0.2">
      <c r="A492" s="379">
        <v>472</v>
      </c>
      <c r="B492" s="424"/>
      <c r="C492" s="423"/>
      <c r="D492" s="238"/>
      <c r="E492" s="255"/>
      <c r="F492" s="458"/>
      <c r="G492" s="458"/>
      <c r="H492" s="479"/>
    </row>
    <row r="493" spans="1:8" s="146" customFormat="1" ht="15" x14ac:dyDescent="0.2">
      <c r="A493" s="379">
        <v>473</v>
      </c>
      <c r="B493" s="424"/>
      <c r="C493" s="423"/>
      <c r="D493" s="238"/>
      <c r="E493" s="255"/>
      <c r="F493" s="458"/>
      <c r="G493" s="458"/>
      <c r="H493" s="479"/>
    </row>
    <row r="494" spans="1:8" s="146" customFormat="1" ht="15" x14ac:dyDescent="0.2">
      <c r="A494" s="379">
        <v>474</v>
      </c>
      <c r="B494" s="424"/>
      <c r="C494" s="423"/>
      <c r="D494" s="238"/>
      <c r="E494" s="255"/>
      <c r="F494" s="458"/>
      <c r="G494" s="458"/>
      <c r="H494" s="479"/>
    </row>
    <row r="495" spans="1:8" s="146" customFormat="1" ht="15" x14ac:dyDescent="0.2">
      <c r="A495" s="379">
        <v>475</v>
      </c>
      <c r="B495" s="424"/>
      <c r="C495" s="423"/>
      <c r="D495" s="238"/>
      <c r="E495" s="255"/>
      <c r="F495" s="458"/>
      <c r="G495" s="458"/>
      <c r="H495" s="479"/>
    </row>
    <row r="496" spans="1:8" s="146" customFormat="1" ht="15" x14ac:dyDescent="0.2">
      <c r="A496" s="379">
        <v>476</v>
      </c>
      <c r="B496" s="424"/>
      <c r="C496" s="423"/>
      <c r="D496" s="238"/>
      <c r="E496" s="255"/>
      <c r="F496" s="458"/>
      <c r="G496" s="458"/>
      <c r="H496" s="479"/>
    </row>
    <row r="497" spans="1:8" s="146" customFormat="1" ht="15" x14ac:dyDescent="0.2">
      <c r="A497" s="379">
        <v>477</v>
      </c>
      <c r="B497" s="424"/>
      <c r="C497" s="423"/>
      <c r="D497" s="238"/>
      <c r="E497" s="255"/>
      <c r="F497" s="458"/>
      <c r="G497" s="458"/>
      <c r="H497" s="479"/>
    </row>
    <row r="498" spans="1:8" s="146" customFormat="1" ht="15" x14ac:dyDescent="0.2">
      <c r="A498" s="379">
        <v>478</v>
      </c>
      <c r="B498" s="424"/>
      <c r="C498" s="423"/>
      <c r="D498" s="238"/>
      <c r="E498" s="255"/>
      <c r="F498" s="458"/>
      <c r="G498" s="458"/>
      <c r="H498" s="479"/>
    </row>
    <row r="499" spans="1:8" s="146" customFormat="1" ht="15" x14ac:dyDescent="0.2">
      <c r="A499" s="379">
        <v>479</v>
      </c>
      <c r="B499" s="424"/>
      <c r="C499" s="423"/>
      <c r="D499" s="238"/>
      <c r="E499" s="255"/>
      <c r="F499" s="458"/>
      <c r="G499" s="458"/>
      <c r="H499" s="479"/>
    </row>
    <row r="500" spans="1:8" s="146" customFormat="1" ht="15" x14ac:dyDescent="0.2">
      <c r="A500" s="379">
        <v>480</v>
      </c>
      <c r="B500" s="424"/>
      <c r="C500" s="423"/>
      <c r="D500" s="238"/>
      <c r="E500" s="255"/>
      <c r="F500" s="458"/>
      <c r="G500" s="458"/>
      <c r="H500" s="479"/>
    </row>
    <row r="501" spans="1:8" s="146" customFormat="1" ht="15" x14ac:dyDescent="0.2">
      <c r="A501" s="379">
        <v>481</v>
      </c>
      <c r="B501" s="424"/>
      <c r="C501" s="423"/>
      <c r="D501" s="238"/>
      <c r="E501" s="255"/>
      <c r="F501" s="458"/>
      <c r="G501" s="458"/>
      <c r="H501" s="479"/>
    </row>
    <row r="502" spans="1:8" s="146" customFormat="1" ht="15" x14ac:dyDescent="0.2">
      <c r="A502" s="379">
        <v>482</v>
      </c>
      <c r="B502" s="424"/>
      <c r="C502" s="423"/>
      <c r="D502" s="238"/>
      <c r="E502" s="255"/>
      <c r="F502" s="458"/>
      <c r="G502" s="458"/>
      <c r="H502" s="479"/>
    </row>
    <row r="503" spans="1:8" s="146" customFormat="1" ht="15" x14ac:dyDescent="0.2">
      <c r="A503" s="379">
        <v>483</v>
      </c>
      <c r="B503" s="424"/>
      <c r="C503" s="423"/>
      <c r="D503" s="238"/>
      <c r="E503" s="255"/>
      <c r="F503" s="458"/>
      <c r="G503" s="458"/>
      <c r="H503" s="479"/>
    </row>
    <row r="504" spans="1:8" s="146" customFormat="1" ht="15" x14ac:dyDescent="0.2">
      <c r="A504" s="379">
        <v>484</v>
      </c>
      <c r="B504" s="424"/>
      <c r="C504" s="423"/>
      <c r="D504" s="238"/>
      <c r="E504" s="255"/>
      <c r="F504" s="458"/>
      <c r="G504" s="458"/>
      <c r="H504" s="479"/>
    </row>
    <row r="505" spans="1:8" s="146" customFormat="1" ht="15" x14ac:dyDescent="0.2">
      <c r="A505" s="379">
        <v>485</v>
      </c>
      <c r="B505" s="424"/>
      <c r="C505" s="423"/>
      <c r="D505" s="238"/>
      <c r="E505" s="255"/>
      <c r="F505" s="458"/>
      <c r="G505" s="458"/>
      <c r="H505" s="479"/>
    </row>
    <row r="506" spans="1:8" s="146" customFormat="1" ht="15" x14ac:dyDescent="0.2">
      <c r="A506" s="379">
        <v>486</v>
      </c>
      <c r="B506" s="424"/>
      <c r="C506" s="423"/>
      <c r="D506" s="238"/>
      <c r="E506" s="255"/>
      <c r="F506" s="458"/>
      <c r="G506" s="458"/>
      <c r="H506" s="479"/>
    </row>
    <row r="507" spans="1:8" s="146" customFormat="1" ht="15" x14ac:dyDescent="0.2">
      <c r="A507" s="379">
        <v>487</v>
      </c>
      <c r="B507" s="424"/>
      <c r="C507" s="423"/>
      <c r="D507" s="238"/>
      <c r="E507" s="255"/>
      <c r="F507" s="458"/>
      <c r="G507" s="458"/>
      <c r="H507" s="479"/>
    </row>
    <row r="508" spans="1:8" s="146" customFormat="1" ht="15" x14ac:dyDescent="0.2">
      <c r="A508" s="379">
        <v>488</v>
      </c>
      <c r="B508" s="424"/>
      <c r="C508" s="423"/>
      <c r="D508" s="238"/>
      <c r="E508" s="255"/>
      <c r="F508" s="458"/>
      <c r="G508" s="458"/>
      <c r="H508" s="479"/>
    </row>
    <row r="509" spans="1:8" s="146" customFormat="1" ht="15" x14ac:dyDescent="0.2">
      <c r="A509" s="379">
        <v>489</v>
      </c>
      <c r="B509" s="424"/>
      <c r="C509" s="423"/>
      <c r="D509" s="238"/>
      <c r="E509" s="255"/>
      <c r="F509" s="458"/>
      <c r="G509" s="458"/>
      <c r="H509" s="479"/>
    </row>
    <row r="510" spans="1:8" s="146" customFormat="1" ht="15" x14ac:dyDescent="0.2">
      <c r="A510" s="379">
        <v>490</v>
      </c>
      <c r="B510" s="424"/>
      <c r="C510" s="423"/>
      <c r="D510" s="238"/>
      <c r="E510" s="255"/>
      <c r="F510" s="458"/>
      <c r="G510" s="458"/>
      <c r="H510" s="479"/>
    </row>
    <row r="511" spans="1:8" s="146" customFormat="1" ht="15" x14ac:dyDescent="0.2">
      <c r="A511" s="379">
        <v>491</v>
      </c>
      <c r="B511" s="424"/>
      <c r="C511" s="423"/>
      <c r="D511" s="238"/>
      <c r="E511" s="255"/>
      <c r="F511" s="458"/>
      <c r="G511" s="458"/>
      <c r="H511" s="479"/>
    </row>
    <row r="512" spans="1:8" s="146" customFormat="1" ht="15" x14ac:dyDescent="0.2">
      <c r="A512" s="379">
        <v>492</v>
      </c>
      <c r="B512" s="424"/>
      <c r="C512" s="423"/>
      <c r="D512" s="238"/>
      <c r="E512" s="255"/>
      <c r="F512" s="458"/>
      <c r="G512" s="458"/>
      <c r="H512" s="479"/>
    </row>
    <row r="513" spans="1:8" s="146" customFormat="1" ht="15" x14ac:dyDescent="0.2">
      <c r="A513" s="379">
        <v>493</v>
      </c>
      <c r="B513" s="424"/>
      <c r="C513" s="423"/>
      <c r="D513" s="238"/>
      <c r="E513" s="255"/>
      <c r="F513" s="458"/>
      <c r="G513" s="458"/>
      <c r="H513" s="479"/>
    </row>
    <row r="514" spans="1:8" s="146" customFormat="1" ht="15" x14ac:dyDescent="0.2">
      <c r="A514" s="379">
        <v>494</v>
      </c>
      <c r="B514" s="424"/>
      <c r="C514" s="423"/>
      <c r="D514" s="238"/>
      <c r="E514" s="255"/>
      <c r="F514" s="458"/>
      <c r="G514" s="458"/>
      <c r="H514" s="479"/>
    </row>
    <row r="515" spans="1:8" s="146" customFormat="1" ht="15" x14ac:dyDescent="0.2">
      <c r="A515" s="379">
        <v>495</v>
      </c>
      <c r="B515" s="424"/>
      <c r="C515" s="423"/>
      <c r="D515" s="238"/>
      <c r="E515" s="255"/>
      <c r="F515" s="458"/>
      <c r="G515" s="458"/>
      <c r="H515" s="479"/>
    </row>
    <row r="516" spans="1:8" s="146" customFormat="1" ht="15" x14ac:dyDescent="0.2">
      <c r="A516" s="379">
        <v>496</v>
      </c>
      <c r="B516" s="424"/>
      <c r="C516" s="423"/>
      <c r="D516" s="238"/>
      <c r="E516" s="255"/>
      <c r="F516" s="458"/>
      <c r="G516" s="458"/>
      <c r="H516" s="479"/>
    </row>
    <row r="517" spans="1:8" s="146" customFormat="1" ht="15" x14ac:dyDescent="0.2">
      <c r="A517" s="379">
        <v>497</v>
      </c>
      <c r="B517" s="424"/>
      <c r="C517" s="423"/>
      <c r="D517" s="238"/>
      <c r="E517" s="255"/>
      <c r="F517" s="458"/>
      <c r="G517" s="458"/>
      <c r="H517" s="479"/>
    </row>
    <row r="518" spans="1:8" s="146" customFormat="1" ht="15" x14ac:dyDescent="0.2">
      <c r="A518" s="379">
        <v>498</v>
      </c>
      <c r="B518" s="424"/>
      <c r="C518" s="423"/>
      <c r="D518" s="238"/>
      <c r="E518" s="255"/>
      <c r="F518" s="458"/>
      <c r="G518" s="458"/>
      <c r="H518" s="479"/>
    </row>
    <row r="519" spans="1:8" s="146" customFormat="1" ht="15" x14ac:dyDescent="0.2">
      <c r="A519" s="379">
        <v>499</v>
      </c>
      <c r="B519" s="424"/>
      <c r="C519" s="423"/>
      <c r="D519" s="238"/>
      <c r="E519" s="255"/>
      <c r="F519" s="458"/>
      <c r="G519" s="458"/>
      <c r="H519" s="479"/>
    </row>
    <row r="520" spans="1:8" s="146" customFormat="1" ht="15" x14ac:dyDescent="0.2">
      <c r="A520" s="379">
        <v>500</v>
      </c>
      <c r="B520" s="424"/>
      <c r="C520" s="423"/>
      <c r="D520" s="238"/>
      <c r="E520" s="255"/>
      <c r="F520" s="458"/>
      <c r="G520" s="458"/>
      <c r="H520" s="479"/>
    </row>
  </sheetData>
  <sheetProtection password="8067" sheet="1" objects="1" scenarios="1" autoFilter="0"/>
  <mergeCells count="11">
    <mergeCell ref="F6:G6"/>
    <mergeCell ref="F7:G7"/>
    <mergeCell ref="F8:G8"/>
    <mergeCell ref="F9:G9"/>
    <mergeCell ref="A16:A20"/>
    <mergeCell ref="B16:B20"/>
    <mergeCell ref="D16:D20"/>
    <mergeCell ref="E16:E20"/>
    <mergeCell ref="G16:G20"/>
    <mergeCell ref="F16:F20"/>
    <mergeCell ref="C16:C20"/>
  </mergeCells>
  <conditionalFormatting sqref="B21:G520">
    <cfRule type="cellIs" dxfId="3" priority="6" stopIfTrue="1" operator="notEqual">
      <formula>0</formula>
    </cfRule>
  </conditionalFormatting>
  <conditionalFormatting sqref="F6:G9">
    <cfRule type="cellIs" dxfId="2" priority="2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1:G520">
      <formula1>MOD(ROUND(F21*10^2,10),1)=0</formula1>
    </dataValidation>
    <dataValidation type="date" allowBlank="1" showErrorMessage="1" errorTitle="Datum" error="Das Datum muss zwischen _x000a_01.01.2014 und 31.12.2023 liegen!" sqref="D21:D520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234" t="s">
        <v>75</v>
      </c>
      <c r="B1" s="235"/>
      <c r="C1" s="239"/>
      <c r="D1" s="235"/>
      <c r="E1" s="235"/>
      <c r="F1" s="235"/>
    </row>
    <row r="2" spans="1:6" ht="12" hidden="1" customHeight="1" x14ac:dyDescent="0.2">
      <c r="A2" s="234" t="s">
        <v>76</v>
      </c>
      <c r="B2" s="235"/>
      <c r="C2" s="239"/>
      <c r="D2" s="235"/>
      <c r="E2" s="235"/>
      <c r="F2" s="235"/>
    </row>
    <row r="3" spans="1:6" ht="12" hidden="1" customHeight="1" x14ac:dyDescent="0.2">
      <c r="A3" s="262">
        <f>ROW(A28)</f>
        <v>28</v>
      </c>
      <c r="B3" s="235"/>
      <c r="C3" s="239"/>
      <c r="D3" s="235"/>
      <c r="E3" s="393"/>
      <c r="F3" s="393"/>
    </row>
    <row r="4" spans="1:6" ht="12" hidden="1" customHeight="1" x14ac:dyDescent="0.2">
      <c r="A4" s="390" t="s">
        <v>143</v>
      </c>
      <c r="B4" s="235"/>
      <c r="C4" s="239"/>
      <c r="D4" s="235"/>
      <c r="E4" s="385"/>
      <c r="F4" s="387"/>
    </row>
    <row r="5" spans="1:6" ht="12" hidden="1" customHeight="1" x14ac:dyDescent="0.2">
      <c r="A5" s="391" t="str">
        <f>"$A$6:$F$"&amp;IF(LOOKUP(2,1/(F1:F527&lt;&gt;""),ROW(F:F))=ROW(A24),A3-1,LOOKUP(2,1/(F1:F527&lt;&gt;""),ROW(F:F)))</f>
        <v>$A$6:$F$27</v>
      </c>
      <c r="B5" s="235"/>
      <c r="C5" s="239"/>
      <c r="D5" s="235"/>
      <c r="E5" s="385"/>
      <c r="F5" s="388"/>
    </row>
    <row r="6" spans="1:6" ht="15" customHeight="1" x14ac:dyDescent="0.2">
      <c r="A6" s="261" t="s">
        <v>73</v>
      </c>
      <c r="B6" s="156"/>
      <c r="C6" s="240"/>
      <c r="E6" s="31" t="s">
        <v>144</v>
      </c>
      <c r="F6" s="244">
        <f>'Seite 1'!$O$18</f>
        <v>0</v>
      </c>
    </row>
    <row r="7" spans="1:6" ht="15" customHeight="1" x14ac:dyDescent="0.2">
      <c r="A7" s="169"/>
      <c r="B7" s="156"/>
      <c r="C7" s="241"/>
      <c r="E7" s="31" t="s">
        <v>146</v>
      </c>
      <c r="F7" s="244" t="str">
        <f>'Seite 1'!$AA$14</f>
        <v/>
      </c>
    </row>
    <row r="8" spans="1:6" ht="15" customHeight="1" x14ac:dyDescent="0.2">
      <c r="A8" s="169"/>
      <c r="B8" s="156"/>
      <c r="C8" s="241"/>
      <c r="E8" s="31" t="s">
        <v>147</v>
      </c>
      <c r="F8" s="515" t="str">
        <f>'Seite 1'!$AB$14</f>
        <v/>
      </c>
    </row>
    <row r="9" spans="1:6" ht="15" customHeight="1" x14ac:dyDescent="0.2">
      <c r="A9" s="159"/>
      <c r="B9" s="158"/>
      <c r="C9" s="241"/>
      <c r="E9" s="134" t="s">
        <v>145</v>
      </c>
      <c r="F9" s="378">
        <f ca="1">'Seite 1'!$O$17</f>
        <v>44462</v>
      </c>
    </row>
    <row r="10" spans="1:6" ht="15" customHeight="1" x14ac:dyDescent="0.2">
      <c r="A10" s="160"/>
      <c r="B10" s="161"/>
      <c r="C10" s="241"/>
      <c r="D10" s="157"/>
      <c r="E10" s="157"/>
      <c r="F10" s="140" t="str">
        <f>'Seite 1'!$A$66</f>
        <v>VWN Armutsprävention</v>
      </c>
    </row>
    <row r="11" spans="1:6" ht="15" customHeight="1" x14ac:dyDescent="0.2">
      <c r="A11" s="162"/>
      <c r="B11" s="161"/>
      <c r="C11" s="241"/>
      <c r="D11" s="157"/>
      <c r="E11" s="157"/>
      <c r="F11" s="141" t="str">
        <f>'Seite 1'!$A$67</f>
        <v>Formularversion: V 1.5 vom 23.09.21</v>
      </c>
    </row>
    <row r="12" spans="1:6" ht="18" customHeight="1" x14ac:dyDescent="0.2">
      <c r="A12" s="163"/>
      <c r="B12" s="164"/>
      <c r="C12" s="242"/>
      <c r="D12" s="425" t="str">
        <f>A6</f>
        <v>Einnahmen</v>
      </c>
      <c r="E12" s="165"/>
      <c r="F12" s="478">
        <f>SUMPRODUCT(ROUND(F13:F20,2))</f>
        <v>0</v>
      </c>
    </row>
    <row r="13" spans="1:6" ht="15" customHeight="1" x14ac:dyDescent="0.2">
      <c r="A13" s="172"/>
      <c r="B13" s="167"/>
      <c r="C13" s="243"/>
      <c r="D13" s="426" t="s">
        <v>74</v>
      </c>
      <c r="E13" s="186" t="str">
        <f>'Seite 2 ZN'!$L$41</f>
        <v>1.1 Eigenmittel des Antragstellers</v>
      </c>
      <c r="F13" s="457">
        <f t="shared" ref="F13:F20" si="0">SUMPRODUCT(($D$28:$D$527=E13)*(ROUND($F$28:$F$527,2)))</f>
        <v>0</v>
      </c>
    </row>
    <row r="14" spans="1:6" ht="15" customHeight="1" x14ac:dyDescent="0.2">
      <c r="A14" s="172"/>
      <c r="B14" s="167"/>
      <c r="C14" s="243"/>
      <c r="D14" s="95"/>
      <c r="E14" s="187" t="str">
        <f>'Seite 2 ZN'!$L$42</f>
        <v>1.2 Einnahmen von Dritten/Teilnehmergebühren</v>
      </c>
      <c r="F14" s="456">
        <f t="shared" si="0"/>
        <v>0</v>
      </c>
    </row>
    <row r="15" spans="1:6" ht="15" customHeight="1" x14ac:dyDescent="0.2">
      <c r="A15" s="172"/>
      <c r="B15" s="167"/>
      <c r="C15" s="243"/>
      <c r="D15" s="95"/>
      <c r="E15" s="187" t="str">
        <f>'Seite 2 ZN'!$L$43</f>
        <v>1.3 Mittel von Stiftungen und Spenden, Sonstiges</v>
      </c>
      <c r="F15" s="456">
        <f t="shared" si="0"/>
        <v>0</v>
      </c>
    </row>
    <row r="16" spans="1:6" ht="15" customHeight="1" x14ac:dyDescent="0.2">
      <c r="A16" s="172"/>
      <c r="B16" s="167"/>
      <c r="C16" s="243"/>
      <c r="D16" s="95"/>
      <c r="E16" s="187" t="str">
        <f>'Seite 2 ZN'!$L$47</f>
        <v>2.1 Bundesmittel</v>
      </c>
      <c r="F16" s="456">
        <f t="shared" si="0"/>
        <v>0</v>
      </c>
    </row>
    <row r="17" spans="1:7" ht="15" customHeight="1" x14ac:dyDescent="0.2">
      <c r="A17" s="172"/>
      <c r="B17" s="167"/>
      <c r="C17" s="243"/>
      <c r="D17" s="95"/>
      <c r="E17" s="187" t="str">
        <f>'Seite 2 ZN'!$L$48</f>
        <v>2.2 Sonstige Mittel des Freistaates Thüringen</v>
      </c>
      <c r="F17" s="456">
        <f t="shared" si="0"/>
        <v>0</v>
      </c>
    </row>
    <row r="18" spans="1:7" ht="15" customHeight="1" x14ac:dyDescent="0.2">
      <c r="A18" s="172"/>
      <c r="B18" s="167"/>
      <c r="C18" s="243"/>
      <c r="D18" s="95"/>
      <c r="E18" s="187" t="str">
        <f>'Seite 2 ZN'!$L$49</f>
        <v>2.3 Kommunale Mittel</v>
      </c>
      <c r="F18" s="456">
        <f t="shared" si="0"/>
        <v>0</v>
      </c>
    </row>
    <row r="19" spans="1:7" ht="15" customHeight="1" x14ac:dyDescent="0.2">
      <c r="A19" s="172"/>
      <c r="B19" s="167"/>
      <c r="C19" s="243"/>
      <c r="D19" s="95"/>
      <c r="E19" s="187" t="str">
        <f>'Seite 2 ZN'!$L$50</f>
        <v>2.4 Sonstige öffentliche Mittel</v>
      </c>
      <c r="F19" s="456">
        <f t="shared" si="0"/>
        <v>0</v>
      </c>
    </row>
    <row r="20" spans="1:7" ht="15" customHeight="1" x14ac:dyDescent="0.2">
      <c r="A20" s="172"/>
      <c r="B20" s="167"/>
      <c r="C20" s="243"/>
      <c r="D20" s="95"/>
      <c r="E20" s="187" t="str">
        <f>'Seite 2 ZN'!$L$53</f>
        <v>3. ausgezahlte/zurückgezahlte Mittel</v>
      </c>
      <c r="F20" s="456">
        <f t="shared" si="0"/>
        <v>0</v>
      </c>
    </row>
    <row r="21" spans="1:7" ht="12" customHeight="1" x14ac:dyDescent="0.2">
      <c r="A21" s="166"/>
      <c r="B21" s="167"/>
      <c r="C21" s="243"/>
      <c r="D21" s="167"/>
      <c r="E21" s="167"/>
      <c r="F21" s="168"/>
    </row>
    <row r="22" spans="1:7" ht="15" customHeight="1" x14ac:dyDescent="0.2">
      <c r="A22" s="151" t="str">
        <f ca="1">CONCATENATE("Belegliste¹ der ",$A$6," - Aktenzeichen ",IF($F$6=0,"__________",$F$6)," - Nachweis vom ",IF($F$9=0,"_________",TEXT($F$9,"TT.MM.JJJJ")))</f>
        <v>Belegliste¹ der Einnahmen - Aktenzeichen __________ - Nachweis vom 23.09.2021</v>
      </c>
      <c r="B22" s="167"/>
      <c r="C22" s="243"/>
      <c r="D22" s="167"/>
      <c r="E22" s="167"/>
      <c r="F22" s="168"/>
    </row>
    <row r="23" spans="1:7" ht="5.0999999999999996" customHeight="1" x14ac:dyDescent="0.2">
      <c r="A23" s="172"/>
      <c r="B23" s="167"/>
      <c r="C23" s="243"/>
      <c r="D23" s="167"/>
      <c r="E23" s="167"/>
      <c r="F23" s="168"/>
    </row>
    <row r="24" spans="1:7" ht="12" customHeight="1" x14ac:dyDescent="0.2">
      <c r="A24" s="721" t="s">
        <v>29</v>
      </c>
      <c r="B24" s="724" t="s">
        <v>63</v>
      </c>
      <c r="C24" s="721" t="s">
        <v>64</v>
      </c>
      <c r="D24" s="724" t="s">
        <v>141</v>
      </c>
      <c r="E24" s="724" t="s">
        <v>142</v>
      </c>
      <c r="F24" s="727" t="s">
        <v>22</v>
      </c>
    </row>
    <row r="25" spans="1:7" ht="12" customHeight="1" x14ac:dyDescent="0.2">
      <c r="A25" s="722"/>
      <c r="B25" s="725"/>
      <c r="C25" s="722"/>
      <c r="D25" s="725"/>
      <c r="E25" s="725"/>
      <c r="F25" s="728"/>
    </row>
    <row r="26" spans="1:7" ht="12" customHeight="1" x14ac:dyDescent="0.2">
      <c r="A26" s="722"/>
      <c r="B26" s="725"/>
      <c r="C26" s="722"/>
      <c r="D26" s="725"/>
      <c r="E26" s="725"/>
      <c r="F26" s="728"/>
    </row>
    <row r="27" spans="1:7" ht="12" customHeight="1" thickBot="1" x14ac:dyDescent="0.25">
      <c r="A27" s="723"/>
      <c r="B27" s="726"/>
      <c r="C27" s="723"/>
      <c r="D27" s="726"/>
      <c r="E27" s="726"/>
      <c r="F27" s="729"/>
    </row>
    <row r="28" spans="1:7" s="146" customFormat="1" ht="15" thickTop="1" x14ac:dyDescent="0.2">
      <c r="A28" s="379">
        <v>1</v>
      </c>
      <c r="B28" s="423"/>
      <c r="C28" s="238"/>
      <c r="D28" s="255"/>
      <c r="E28" s="255"/>
      <c r="F28" s="458"/>
      <c r="G28" s="480"/>
    </row>
    <row r="29" spans="1:7" s="146" customFormat="1" ht="15" x14ac:dyDescent="0.2">
      <c r="A29" s="379">
        <v>2</v>
      </c>
      <c r="B29" s="424"/>
      <c r="C29" s="238"/>
      <c r="D29" s="255"/>
      <c r="E29" s="256"/>
      <c r="F29" s="458"/>
      <c r="G29" s="479"/>
    </row>
    <row r="30" spans="1:7" s="146" customFormat="1" ht="15" x14ac:dyDescent="0.2">
      <c r="A30" s="379">
        <v>3</v>
      </c>
      <c r="B30" s="424"/>
      <c r="C30" s="238"/>
      <c r="D30" s="255"/>
      <c r="E30" s="256"/>
      <c r="F30" s="458"/>
      <c r="G30" s="479"/>
    </row>
    <row r="31" spans="1:7" s="146" customFormat="1" ht="15" x14ac:dyDescent="0.2">
      <c r="A31" s="379">
        <v>4</v>
      </c>
      <c r="B31" s="424"/>
      <c r="C31" s="238"/>
      <c r="D31" s="255"/>
      <c r="E31" s="256"/>
      <c r="F31" s="458"/>
      <c r="G31" s="479"/>
    </row>
    <row r="32" spans="1:7" s="146" customFormat="1" ht="15" x14ac:dyDescent="0.2">
      <c r="A32" s="379">
        <v>5</v>
      </c>
      <c r="B32" s="424"/>
      <c r="C32" s="238"/>
      <c r="D32" s="255"/>
      <c r="E32" s="256"/>
      <c r="F32" s="458"/>
      <c r="G32" s="479"/>
    </row>
    <row r="33" spans="1:7" s="146" customFormat="1" ht="15" x14ac:dyDescent="0.2">
      <c r="A33" s="379">
        <v>6</v>
      </c>
      <c r="B33" s="424"/>
      <c r="C33" s="238"/>
      <c r="D33" s="255"/>
      <c r="E33" s="256"/>
      <c r="F33" s="458"/>
      <c r="G33" s="479"/>
    </row>
    <row r="34" spans="1:7" s="146" customFormat="1" ht="15" x14ac:dyDescent="0.2">
      <c r="A34" s="379">
        <v>7</v>
      </c>
      <c r="B34" s="424"/>
      <c r="C34" s="238"/>
      <c r="D34" s="255"/>
      <c r="E34" s="256"/>
      <c r="F34" s="458"/>
      <c r="G34" s="479"/>
    </row>
    <row r="35" spans="1:7" s="146" customFormat="1" ht="15" x14ac:dyDescent="0.2">
      <c r="A35" s="379">
        <v>8</v>
      </c>
      <c r="B35" s="424"/>
      <c r="C35" s="238"/>
      <c r="D35" s="255"/>
      <c r="E35" s="256"/>
      <c r="F35" s="458"/>
      <c r="G35" s="479"/>
    </row>
    <row r="36" spans="1:7" s="146" customFormat="1" ht="15" x14ac:dyDescent="0.2">
      <c r="A36" s="379">
        <v>9</v>
      </c>
      <c r="B36" s="424"/>
      <c r="C36" s="238"/>
      <c r="D36" s="255"/>
      <c r="E36" s="256"/>
      <c r="F36" s="458"/>
      <c r="G36" s="479"/>
    </row>
    <row r="37" spans="1:7" s="146" customFormat="1" ht="15" x14ac:dyDescent="0.2">
      <c r="A37" s="379">
        <v>10</v>
      </c>
      <c r="B37" s="424"/>
      <c r="C37" s="238"/>
      <c r="D37" s="255"/>
      <c r="E37" s="256"/>
      <c r="F37" s="458"/>
      <c r="G37" s="479"/>
    </row>
    <row r="38" spans="1:7" s="146" customFormat="1" ht="15" x14ac:dyDescent="0.2">
      <c r="A38" s="379">
        <v>11</v>
      </c>
      <c r="B38" s="424"/>
      <c r="C38" s="238"/>
      <c r="D38" s="255"/>
      <c r="E38" s="256"/>
      <c r="F38" s="458"/>
      <c r="G38" s="479"/>
    </row>
    <row r="39" spans="1:7" s="146" customFormat="1" ht="15" x14ac:dyDescent="0.2">
      <c r="A39" s="379">
        <v>12</v>
      </c>
      <c r="B39" s="424"/>
      <c r="C39" s="238"/>
      <c r="D39" s="255"/>
      <c r="E39" s="256"/>
      <c r="F39" s="458"/>
      <c r="G39" s="479"/>
    </row>
    <row r="40" spans="1:7" s="146" customFormat="1" ht="15" x14ac:dyDescent="0.2">
      <c r="A40" s="379">
        <v>13</v>
      </c>
      <c r="B40" s="424"/>
      <c r="C40" s="238"/>
      <c r="D40" s="255"/>
      <c r="E40" s="256"/>
      <c r="F40" s="458"/>
      <c r="G40" s="479"/>
    </row>
    <row r="41" spans="1:7" s="146" customFormat="1" ht="15" x14ac:dyDescent="0.2">
      <c r="A41" s="379">
        <v>14</v>
      </c>
      <c r="B41" s="424"/>
      <c r="C41" s="238"/>
      <c r="D41" s="255"/>
      <c r="E41" s="256"/>
      <c r="F41" s="458"/>
      <c r="G41" s="479"/>
    </row>
    <row r="42" spans="1:7" s="146" customFormat="1" ht="15" x14ac:dyDescent="0.2">
      <c r="A42" s="379">
        <v>15</v>
      </c>
      <c r="B42" s="424"/>
      <c r="C42" s="238"/>
      <c r="D42" s="255"/>
      <c r="E42" s="256"/>
      <c r="F42" s="458"/>
      <c r="G42" s="479"/>
    </row>
    <row r="43" spans="1:7" s="146" customFormat="1" ht="15" x14ac:dyDescent="0.2">
      <c r="A43" s="379">
        <v>16</v>
      </c>
      <c r="B43" s="424"/>
      <c r="C43" s="238"/>
      <c r="D43" s="255"/>
      <c r="E43" s="256"/>
      <c r="F43" s="458"/>
      <c r="G43" s="479"/>
    </row>
    <row r="44" spans="1:7" s="146" customFormat="1" ht="15" x14ac:dyDescent="0.2">
      <c r="A44" s="379">
        <v>17</v>
      </c>
      <c r="B44" s="424"/>
      <c r="C44" s="238"/>
      <c r="D44" s="255"/>
      <c r="E44" s="256"/>
      <c r="F44" s="458"/>
      <c r="G44" s="479"/>
    </row>
    <row r="45" spans="1:7" s="146" customFormat="1" ht="15" x14ac:dyDescent="0.2">
      <c r="A45" s="379">
        <v>18</v>
      </c>
      <c r="B45" s="424"/>
      <c r="C45" s="238"/>
      <c r="D45" s="255"/>
      <c r="E45" s="256"/>
      <c r="F45" s="458"/>
      <c r="G45" s="479"/>
    </row>
    <row r="46" spans="1:7" s="146" customFormat="1" ht="15" x14ac:dyDescent="0.2">
      <c r="A46" s="379">
        <v>19</v>
      </c>
      <c r="B46" s="424"/>
      <c r="C46" s="238"/>
      <c r="D46" s="255"/>
      <c r="E46" s="256"/>
      <c r="F46" s="458"/>
      <c r="G46" s="479"/>
    </row>
    <row r="47" spans="1:7" s="146" customFormat="1" ht="15" x14ac:dyDescent="0.2">
      <c r="A47" s="379">
        <v>20</v>
      </c>
      <c r="B47" s="424"/>
      <c r="C47" s="238"/>
      <c r="D47" s="255"/>
      <c r="E47" s="256"/>
      <c r="F47" s="458"/>
      <c r="G47" s="479"/>
    </row>
    <row r="48" spans="1:7" s="146" customFormat="1" ht="15" x14ac:dyDescent="0.2">
      <c r="A48" s="379">
        <v>21</v>
      </c>
      <c r="B48" s="424"/>
      <c r="C48" s="238"/>
      <c r="D48" s="255"/>
      <c r="E48" s="256"/>
      <c r="F48" s="458"/>
      <c r="G48" s="479"/>
    </row>
    <row r="49" spans="1:7" s="146" customFormat="1" ht="15" x14ac:dyDescent="0.2">
      <c r="A49" s="379">
        <v>22</v>
      </c>
      <c r="B49" s="424"/>
      <c r="C49" s="238"/>
      <c r="D49" s="255"/>
      <c r="E49" s="256"/>
      <c r="F49" s="458"/>
      <c r="G49" s="479"/>
    </row>
    <row r="50" spans="1:7" s="146" customFormat="1" ht="15" x14ac:dyDescent="0.2">
      <c r="A50" s="379">
        <v>23</v>
      </c>
      <c r="B50" s="424"/>
      <c r="C50" s="238"/>
      <c r="D50" s="255"/>
      <c r="E50" s="256"/>
      <c r="F50" s="458"/>
      <c r="G50" s="479"/>
    </row>
    <row r="51" spans="1:7" s="146" customFormat="1" ht="15" x14ac:dyDescent="0.2">
      <c r="A51" s="379">
        <v>24</v>
      </c>
      <c r="B51" s="424"/>
      <c r="C51" s="238"/>
      <c r="D51" s="255"/>
      <c r="E51" s="256"/>
      <c r="F51" s="458"/>
      <c r="G51" s="479"/>
    </row>
    <row r="52" spans="1:7" s="146" customFormat="1" ht="15" x14ac:dyDescent="0.2">
      <c r="A52" s="379">
        <v>25</v>
      </c>
      <c r="B52" s="424"/>
      <c r="C52" s="238"/>
      <c r="D52" s="255"/>
      <c r="E52" s="256"/>
      <c r="F52" s="458"/>
      <c r="G52" s="479"/>
    </row>
    <row r="53" spans="1:7" s="146" customFormat="1" ht="15" x14ac:dyDescent="0.2">
      <c r="A53" s="379">
        <v>26</v>
      </c>
      <c r="B53" s="424"/>
      <c r="C53" s="238"/>
      <c r="D53" s="255"/>
      <c r="E53" s="256"/>
      <c r="F53" s="458"/>
      <c r="G53" s="479"/>
    </row>
    <row r="54" spans="1:7" s="146" customFormat="1" ht="15" x14ac:dyDescent="0.2">
      <c r="A54" s="379">
        <v>27</v>
      </c>
      <c r="B54" s="424"/>
      <c r="C54" s="238"/>
      <c r="D54" s="255"/>
      <c r="E54" s="256"/>
      <c r="F54" s="458"/>
      <c r="G54" s="479"/>
    </row>
    <row r="55" spans="1:7" s="146" customFormat="1" ht="15" x14ac:dyDescent="0.2">
      <c r="A55" s="379">
        <v>28</v>
      </c>
      <c r="B55" s="424"/>
      <c r="C55" s="238"/>
      <c r="D55" s="255"/>
      <c r="E55" s="256"/>
      <c r="F55" s="458"/>
      <c r="G55" s="479"/>
    </row>
    <row r="56" spans="1:7" s="146" customFormat="1" ht="15" x14ac:dyDescent="0.2">
      <c r="A56" s="379">
        <v>29</v>
      </c>
      <c r="B56" s="424"/>
      <c r="C56" s="238"/>
      <c r="D56" s="255"/>
      <c r="E56" s="256"/>
      <c r="F56" s="458"/>
      <c r="G56" s="479"/>
    </row>
    <row r="57" spans="1:7" s="146" customFormat="1" ht="15" x14ac:dyDescent="0.2">
      <c r="A57" s="379">
        <v>30</v>
      </c>
      <c r="B57" s="424"/>
      <c r="C57" s="238"/>
      <c r="D57" s="255"/>
      <c r="E57" s="256"/>
      <c r="F57" s="458"/>
      <c r="G57" s="479"/>
    </row>
    <row r="58" spans="1:7" s="146" customFormat="1" ht="15" x14ac:dyDescent="0.2">
      <c r="A58" s="379">
        <v>31</v>
      </c>
      <c r="B58" s="424"/>
      <c r="C58" s="238"/>
      <c r="D58" s="255"/>
      <c r="E58" s="256"/>
      <c r="F58" s="458"/>
      <c r="G58" s="479"/>
    </row>
    <row r="59" spans="1:7" s="146" customFormat="1" ht="15" x14ac:dyDescent="0.2">
      <c r="A59" s="379">
        <v>32</v>
      </c>
      <c r="B59" s="424"/>
      <c r="C59" s="238"/>
      <c r="D59" s="255"/>
      <c r="E59" s="256"/>
      <c r="F59" s="458"/>
      <c r="G59" s="479"/>
    </row>
    <row r="60" spans="1:7" s="146" customFormat="1" ht="15" x14ac:dyDescent="0.2">
      <c r="A60" s="379">
        <v>33</v>
      </c>
      <c r="B60" s="424"/>
      <c r="C60" s="238"/>
      <c r="D60" s="255"/>
      <c r="E60" s="256"/>
      <c r="F60" s="458"/>
      <c r="G60" s="479"/>
    </row>
    <row r="61" spans="1:7" s="146" customFormat="1" ht="15" x14ac:dyDescent="0.2">
      <c r="A61" s="379">
        <v>34</v>
      </c>
      <c r="B61" s="424"/>
      <c r="C61" s="238"/>
      <c r="D61" s="255"/>
      <c r="E61" s="256"/>
      <c r="F61" s="458"/>
      <c r="G61" s="479"/>
    </row>
    <row r="62" spans="1:7" s="146" customFormat="1" ht="15" x14ac:dyDescent="0.2">
      <c r="A62" s="379">
        <v>35</v>
      </c>
      <c r="B62" s="424"/>
      <c r="C62" s="238"/>
      <c r="D62" s="255"/>
      <c r="E62" s="256"/>
      <c r="F62" s="458"/>
      <c r="G62" s="479"/>
    </row>
    <row r="63" spans="1:7" s="146" customFormat="1" ht="15" x14ac:dyDescent="0.2">
      <c r="A63" s="379">
        <v>36</v>
      </c>
      <c r="B63" s="424"/>
      <c r="C63" s="238"/>
      <c r="D63" s="255"/>
      <c r="E63" s="256"/>
      <c r="F63" s="458"/>
      <c r="G63" s="479"/>
    </row>
    <row r="64" spans="1:7" s="146" customFormat="1" ht="15" x14ac:dyDescent="0.2">
      <c r="A64" s="379">
        <v>37</v>
      </c>
      <c r="B64" s="424"/>
      <c r="C64" s="238"/>
      <c r="D64" s="255"/>
      <c r="E64" s="256"/>
      <c r="F64" s="458"/>
      <c r="G64" s="479"/>
    </row>
    <row r="65" spans="1:7" s="146" customFormat="1" ht="15" x14ac:dyDescent="0.2">
      <c r="A65" s="379">
        <v>38</v>
      </c>
      <c r="B65" s="424"/>
      <c r="C65" s="238"/>
      <c r="D65" s="255"/>
      <c r="E65" s="256"/>
      <c r="F65" s="458"/>
      <c r="G65" s="479"/>
    </row>
    <row r="66" spans="1:7" s="146" customFormat="1" ht="15" x14ac:dyDescent="0.2">
      <c r="A66" s="379">
        <v>39</v>
      </c>
      <c r="B66" s="424"/>
      <c r="C66" s="238"/>
      <c r="D66" s="255"/>
      <c r="E66" s="256"/>
      <c r="F66" s="458"/>
      <c r="G66" s="479"/>
    </row>
    <row r="67" spans="1:7" s="146" customFormat="1" ht="15" x14ac:dyDescent="0.2">
      <c r="A67" s="379">
        <v>40</v>
      </c>
      <c r="B67" s="424"/>
      <c r="C67" s="238"/>
      <c r="D67" s="255"/>
      <c r="E67" s="256"/>
      <c r="F67" s="458"/>
      <c r="G67" s="479"/>
    </row>
    <row r="68" spans="1:7" s="146" customFormat="1" ht="15" x14ac:dyDescent="0.2">
      <c r="A68" s="379">
        <v>41</v>
      </c>
      <c r="B68" s="424"/>
      <c r="C68" s="238"/>
      <c r="D68" s="255"/>
      <c r="E68" s="256"/>
      <c r="F68" s="458"/>
      <c r="G68" s="479"/>
    </row>
    <row r="69" spans="1:7" s="146" customFormat="1" ht="15" x14ac:dyDescent="0.2">
      <c r="A69" s="379">
        <v>42</v>
      </c>
      <c r="B69" s="424"/>
      <c r="C69" s="238"/>
      <c r="D69" s="255"/>
      <c r="E69" s="256"/>
      <c r="F69" s="458"/>
      <c r="G69" s="479"/>
    </row>
    <row r="70" spans="1:7" s="146" customFormat="1" ht="15" x14ac:dyDescent="0.2">
      <c r="A70" s="379">
        <v>43</v>
      </c>
      <c r="B70" s="424"/>
      <c r="C70" s="238"/>
      <c r="D70" s="255"/>
      <c r="E70" s="256"/>
      <c r="F70" s="458"/>
      <c r="G70" s="479"/>
    </row>
    <row r="71" spans="1:7" s="146" customFormat="1" ht="15" x14ac:dyDescent="0.2">
      <c r="A71" s="379">
        <v>44</v>
      </c>
      <c r="B71" s="424"/>
      <c r="C71" s="238"/>
      <c r="D71" s="255"/>
      <c r="E71" s="256"/>
      <c r="F71" s="458"/>
      <c r="G71" s="479"/>
    </row>
    <row r="72" spans="1:7" s="146" customFormat="1" ht="15" x14ac:dyDescent="0.2">
      <c r="A72" s="379">
        <v>45</v>
      </c>
      <c r="B72" s="424"/>
      <c r="C72" s="238"/>
      <c r="D72" s="255"/>
      <c r="E72" s="256"/>
      <c r="F72" s="458"/>
      <c r="G72" s="479"/>
    </row>
    <row r="73" spans="1:7" s="146" customFormat="1" ht="15" x14ac:dyDescent="0.2">
      <c r="A73" s="379">
        <v>46</v>
      </c>
      <c r="B73" s="424"/>
      <c r="C73" s="238"/>
      <c r="D73" s="255"/>
      <c r="E73" s="256"/>
      <c r="F73" s="458"/>
      <c r="G73" s="479"/>
    </row>
    <row r="74" spans="1:7" s="146" customFormat="1" ht="15" x14ac:dyDescent="0.2">
      <c r="A74" s="379">
        <v>47</v>
      </c>
      <c r="B74" s="424"/>
      <c r="C74" s="238"/>
      <c r="D74" s="255"/>
      <c r="E74" s="256"/>
      <c r="F74" s="458"/>
      <c r="G74" s="479"/>
    </row>
    <row r="75" spans="1:7" s="146" customFormat="1" ht="15" x14ac:dyDescent="0.2">
      <c r="A75" s="379">
        <v>48</v>
      </c>
      <c r="B75" s="424"/>
      <c r="C75" s="238"/>
      <c r="D75" s="255"/>
      <c r="E75" s="256"/>
      <c r="F75" s="458"/>
      <c r="G75" s="479"/>
    </row>
    <row r="76" spans="1:7" s="146" customFormat="1" ht="15" x14ac:dyDescent="0.2">
      <c r="A76" s="379">
        <v>49</v>
      </c>
      <c r="B76" s="424"/>
      <c r="C76" s="238"/>
      <c r="D76" s="255"/>
      <c r="E76" s="256"/>
      <c r="F76" s="458"/>
      <c r="G76" s="479"/>
    </row>
    <row r="77" spans="1:7" s="146" customFormat="1" ht="15" x14ac:dyDescent="0.2">
      <c r="A77" s="379">
        <v>50</v>
      </c>
      <c r="B77" s="424"/>
      <c r="C77" s="238"/>
      <c r="D77" s="255"/>
      <c r="E77" s="256"/>
      <c r="F77" s="458"/>
      <c r="G77" s="479"/>
    </row>
    <row r="78" spans="1:7" s="146" customFormat="1" ht="15" x14ac:dyDescent="0.2">
      <c r="A78" s="379">
        <v>51</v>
      </c>
      <c r="B78" s="424"/>
      <c r="C78" s="238"/>
      <c r="D78" s="255"/>
      <c r="E78" s="256"/>
      <c r="F78" s="458"/>
      <c r="G78" s="479"/>
    </row>
    <row r="79" spans="1:7" s="146" customFormat="1" ht="15" x14ac:dyDescent="0.2">
      <c r="A79" s="379">
        <v>52</v>
      </c>
      <c r="B79" s="424"/>
      <c r="C79" s="238"/>
      <c r="D79" s="255"/>
      <c r="E79" s="256"/>
      <c r="F79" s="458"/>
      <c r="G79" s="479"/>
    </row>
    <row r="80" spans="1:7" s="146" customFormat="1" ht="15" x14ac:dyDescent="0.2">
      <c r="A80" s="379">
        <v>53</v>
      </c>
      <c r="B80" s="424"/>
      <c r="C80" s="238"/>
      <c r="D80" s="255"/>
      <c r="E80" s="256"/>
      <c r="F80" s="458"/>
      <c r="G80" s="479"/>
    </row>
    <row r="81" spans="1:7" s="146" customFormat="1" ht="15" x14ac:dyDescent="0.2">
      <c r="A81" s="379">
        <v>54</v>
      </c>
      <c r="B81" s="424"/>
      <c r="C81" s="238"/>
      <c r="D81" s="255"/>
      <c r="E81" s="256"/>
      <c r="F81" s="458"/>
      <c r="G81" s="479"/>
    </row>
    <row r="82" spans="1:7" s="146" customFormat="1" ht="15" x14ac:dyDescent="0.2">
      <c r="A82" s="379">
        <v>55</v>
      </c>
      <c r="B82" s="424"/>
      <c r="C82" s="238"/>
      <c r="D82" s="255"/>
      <c r="E82" s="256"/>
      <c r="F82" s="458"/>
      <c r="G82" s="479"/>
    </row>
    <row r="83" spans="1:7" s="146" customFormat="1" ht="15" x14ac:dyDescent="0.2">
      <c r="A83" s="379">
        <v>56</v>
      </c>
      <c r="B83" s="424"/>
      <c r="C83" s="238"/>
      <c r="D83" s="255"/>
      <c r="E83" s="256"/>
      <c r="F83" s="458"/>
      <c r="G83" s="479"/>
    </row>
    <row r="84" spans="1:7" s="146" customFormat="1" ht="15" x14ac:dyDescent="0.2">
      <c r="A84" s="379">
        <v>57</v>
      </c>
      <c r="B84" s="424"/>
      <c r="C84" s="238"/>
      <c r="D84" s="255"/>
      <c r="E84" s="256"/>
      <c r="F84" s="458"/>
      <c r="G84" s="479"/>
    </row>
    <row r="85" spans="1:7" s="146" customFormat="1" ht="15" x14ac:dyDescent="0.2">
      <c r="A85" s="379">
        <v>58</v>
      </c>
      <c r="B85" s="424"/>
      <c r="C85" s="238"/>
      <c r="D85" s="255"/>
      <c r="E85" s="256"/>
      <c r="F85" s="458"/>
      <c r="G85" s="479"/>
    </row>
    <row r="86" spans="1:7" s="146" customFormat="1" ht="15" x14ac:dyDescent="0.2">
      <c r="A86" s="379">
        <v>59</v>
      </c>
      <c r="B86" s="424"/>
      <c r="C86" s="238"/>
      <c r="D86" s="255"/>
      <c r="E86" s="256"/>
      <c r="F86" s="458"/>
      <c r="G86" s="479"/>
    </row>
    <row r="87" spans="1:7" s="146" customFormat="1" ht="15" x14ac:dyDescent="0.2">
      <c r="A87" s="379">
        <v>60</v>
      </c>
      <c r="B87" s="424"/>
      <c r="C87" s="238"/>
      <c r="D87" s="255"/>
      <c r="E87" s="256"/>
      <c r="F87" s="458"/>
      <c r="G87" s="479"/>
    </row>
    <row r="88" spans="1:7" s="146" customFormat="1" ht="15" x14ac:dyDescent="0.2">
      <c r="A88" s="379">
        <v>61</v>
      </c>
      <c r="B88" s="424"/>
      <c r="C88" s="238"/>
      <c r="D88" s="255"/>
      <c r="E88" s="256"/>
      <c r="F88" s="458"/>
      <c r="G88" s="479"/>
    </row>
    <row r="89" spans="1:7" s="146" customFormat="1" ht="15" x14ac:dyDescent="0.2">
      <c r="A89" s="379">
        <v>62</v>
      </c>
      <c r="B89" s="424"/>
      <c r="C89" s="238"/>
      <c r="D89" s="255"/>
      <c r="E89" s="256"/>
      <c r="F89" s="458"/>
      <c r="G89" s="479"/>
    </row>
    <row r="90" spans="1:7" s="146" customFormat="1" ht="15" x14ac:dyDescent="0.2">
      <c r="A90" s="379">
        <v>63</v>
      </c>
      <c r="B90" s="424"/>
      <c r="C90" s="238"/>
      <c r="D90" s="255"/>
      <c r="E90" s="256"/>
      <c r="F90" s="458"/>
      <c r="G90" s="479"/>
    </row>
    <row r="91" spans="1:7" s="146" customFormat="1" ht="15" x14ac:dyDescent="0.2">
      <c r="A91" s="379">
        <v>64</v>
      </c>
      <c r="B91" s="424"/>
      <c r="C91" s="238"/>
      <c r="D91" s="255"/>
      <c r="E91" s="256"/>
      <c r="F91" s="458"/>
      <c r="G91" s="479"/>
    </row>
    <row r="92" spans="1:7" s="146" customFormat="1" ht="15" x14ac:dyDescent="0.2">
      <c r="A92" s="379">
        <v>65</v>
      </c>
      <c r="B92" s="424"/>
      <c r="C92" s="238"/>
      <c r="D92" s="255"/>
      <c r="E92" s="256"/>
      <c r="F92" s="458"/>
      <c r="G92" s="479"/>
    </row>
    <row r="93" spans="1:7" s="146" customFormat="1" ht="15" x14ac:dyDescent="0.2">
      <c r="A93" s="379">
        <v>66</v>
      </c>
      <c r="B93" s="424"/>
      <c r="C93" s="238"/>
      <c r="D93" s="255"/>
      <c r="E93" s="256"/>
      <c r="F93" s="458"/>
      <c r="G93" s="479"/>
    </row>
    <row r="94" spans="1:7" s="146" customFormat="1" ht="15" x14ac:dyDescent="0.2">
      <c r="A94" s="379">
        <v>67</v>
      </c>
      <c r="B94" s="424"/>
      <c r="C94" s="238"/>
      <c r="D94" s="255"/>
      <c r="E94" s="256"/>
      <c r="F94" s="458"/>
      <c r="G94" s="479"/>
    </row>
    <row r="95" spans="1:7" s="146" customFormat="1" ht="15" x14ac:dyDescent="0.2">
      <c r="A95" s="379">
        <v>68</v>
      </c>
      <c r="B95" s="424"/>
      <c r="C95" s="238"/>
      <c r="D95" s="255"/>
      <c r="E95" s="256"/>
      <c r="F95" s="458"/>
      <c r="G95" s="479"/>
    </row>
    <row r="96" spans="1:7" s="146" customFormat="1" ht="15" x14ac:dyDescent="0.2">
      <c r="A96" s="379">
        <v>69</v>
      </c>
      <c r="B96" s="424"/>
      <c r="C96" s="238"/>
      <c r="D96" s="255"/>
      <c r="E96" s="256"/>
      <c r="F96" s="458"/>
      <c r="G96" s="479"/>
    </row>
    <row r="97" spans="1:7" s="146" customFormat="1" ht="15" x14ac:dyDescent="0.2">
      <c r="A97" s="379">
        <v>70</v>
      </c>
      <c r="B97" s="424"/>
      <c r="C97" s="238"/>
      <c r="D97" s="255"/>
      <c r="E97" s="256"/>
      <c r="F97" s="458"/>
      <c r="G97" s="479"/>
    </row>
    <row r="98" spans="1:7" s="146" customFormat="1" ht="15" x14ac:dyDescent="0.2">
      <c r="A98" s="379">
        <v>71</v>
      </c>
      <c r="B98" s="424"/>
      <c r="C98" s="238"/>
      <c r="D98" s="255"/>
      <c r="E98" s="256"/>
      <c r="F98" s="458"/>
      <c r="G98" s="479"/>
    </row>
    <row r="99" spans="1:7" s="146" customFormat="1" ht="15" x14ac:dyDescent="0.2">
      <c r="A99" s="379">
        <v>72</v>
      </c>
      <c r="B99" s="424"/>
      <c r="C99" s="238"/>
      <c r="D99" s="255"/>
      <c r="E99" s="256"/>
      <c r="F99" s="458"/>
      <c r="G99" s="479"/>
    </row>
    <row r="100" spans="1:7" s="146" customFormat="1" ht="15" x14ac:dyDescent="0.2">
      <c r="A100" s="379">
        <v>73</v>
      </c>
      <c r="B100" s="424"/>
      <c r="C100" s="238"/>
      <c r="D100" s="255"/>
      <c r="E100" s="256"/>
      <c r="F100" s="458"/>
      <c r="G100" s="479"/>
    </row>
    <row r="101" spans="1:7" s="146" customFormat="1" ht="15" x14ac:dyDescent="0.2">
      <c r="A101" s="379">
        <v>74</v>
      </c>
      <c r="B101" s="424"/>
      <c r="C101" s="238"/>
      <c r="D101" s="255"/>
      <c r="E101" s="256"/>
      <c r="F101" s="458"/>
      <c r="G101" s="479"/>
    </row>
    <row r="102" spans="1:7" s="146" customFormat="1" ht="15" x14ac:dyDescent="0.2">
      <c r="A102" s="379">
        <v>75</v>
      </c>
      <c r="B102" s="424"/>
      <c r="C102" s="238"/>
      <c r="D102" s="255"/>
      <c r="E102" s="256"/>
      <c r="F102" s="458"/>
      <c r="G102" s="479"/>
    </row>
    <row r="103" spans="1:7" s="146" customFormat="1" ht="15" x14ac:dyDescent="0.2">
      <c r="A103" s="379">
        <v>76</v>
      </c>
      <c r="B103" s="424"/>
      <c r="C103" s="238"/>
      <c r="D103" s="255"/>
      <c r="E103" s="256"/>
      <c r="F103" s="458"/>
      <c r="G103" s="479"/>
    </row>
    <row r="104" spans="1:7" s="146" customFormat="1" ht="15" x14ac:dyDescent="0.2">
      <c r="A104" s="379">
        <v>77</v>
      </c>
      <c r="B104" s="424"/>
      <c r="C104" s="238"/>
      <c r="D104" s="255"/>
      <c r="E104" s="256"/>
      <c r="F104" s="458"/>
      <c r="G104" s="479"/>
    </row>
    <row r="105" spans="1:7" s="146" customFormat="1" ht="15" x14ac:dyDescent="0.2">
      <c r="A105" s="379">
        <v>78</v>
      </c>
      <c r="B105" s="424"/>
      <c r="C105" s="238"/>
      <c r="D105" s="255"/>
      <c r="E105" s="256"/>
      <c r="F105" s="458"/>
      <c r="G105" s="479"/>
    </row>
    <row r="106" spans="1:7" s="146" customFormat="1" ht="15" x14ac:dyDescent="0.2">
      <c r="A106" s="379">
        <v>79</v>
      </c>
      <c r="B106" s="424"/>
      <c r="C106" s="238"/>
      <c r="D106" s="255"/>
      <c r="E106" s="256"/>
      <c r="F106" s="458"/>
      <c r="G106" s="479"/>
    </row>
    <row r="107" spans="1:7" s="146" customFormat="1" ht="15" x14ac:dyDescent="0.2">
      <c r="A107" s="379">
        <v>80</v>
      </c>
      <c r="B107" s="424"/>
      <c r="C107" s="238"/>
      <c r="D107" s="255"/>
      <c r="E107" s="256"/>
      <c r="F107" s="458"/>
      <c r="G107" s="479"/>
    </row>
    <row r="108" spans="1:7" s="146" customFormat="1" ht="15" x14ac:dyDescent="0.2">
      <c r="A108" s="379">
        <v>81</v>
      </c>
      <c r="B108" s="424"/>
      <c r="C108" s="238"/>
      <c r="D108" s="255"/>
      <c r="E108" s="256"/>
      <c r="F108" s="458"/>
      <c r="G108" s="479"/>
    </row>
    <row r="109" spans="1:7" s="146" customFormat="1" ht="15" x14ac:dyDescent="0.2">
      <c r="A109" s="379">
        <v>82</v>
      </c>
      <c r="B109" s="424"/>
      <c r="C109" s="238"/>
      <c r="D109" s="255"/>
      <c r="E109" s="256"/>
      <c r="F109" s="458"/>
      <c r="G109" s="479"/>
    </row>
    <row r="110" spans="1:7" s="146" customFormat="1" ht="15" x14ac:dyDescent="0.2">
      <c r="A110" s="379">
        <v>83</v>
      </c>
      <c r="B110" s="424"/>
      <c r="C110" s="238"/>
      <c r="D110" s="255"/>
      <c r="E110" s="256"/>
      <c r="F110" s="458"/>
      <c r="G110" s="479"/>
    </row>
    <row r="111" spans="1:7" s="146" customFormat="1" ht="15" x14ac:dyDescent="0.2">
      <c r="A111" s="379">
        <v>84</v>
      </c>
      <c r="B111" s="424"/>
      <c r="C111" s="238"/>
      <c r="D111" s="255"/>
      <c r="E111" s="256"/>
      <c r="F111" s="458"/>
      <c r="G111" s="479"/>
    </row>
    <row r="112" spans="1:7" s="146" customFormat="1" ht="15" x14ac:dyDescent="0.2">
      <c r="A112" s="379">
        <v>85</v>
      </c>
      <c r="B112" s="424"/>
      <c r="C112" s="238"/>
      <c r="D112" s="255"/>
      <c r="E112" s="256"/>
      <c r="F112" s="458"/>
      <c r="G112" s="479"/>
    </row>
    <row r="113" spans="1:7" s="146" customFormat="1" ht="15" x14ac:dyDescent="0.2">
      <c r="A113" s="379">
        <v>86</v>
      </c>
      <c r="B113" s="424"/>
      <c r="C113" s="238"/>
      <c r="D113" s="255"/>
      <c r="E113" s="256"/>
      <c r="F113" s="458"/>
      <c r="G113" s="479"/>
    </row>
    <row r="114" spans="1:7" s="146" customFormat="1" ht="15" x14ac:dyDescent="0.2">
      <c r="A114" s="379">
        <v>87</v>
      </c>
      <c r="B114" s="424"/>
      <c r="C114" s="238"/>
      <c r="D114" s="255"/>
      <c r="E114" s="256"/>
      <c r="F114" s="458"/>
      <c r="G114" s="479"/>
    </row>
    <row r="115" spans="1:7" s="146" customFormat="1" ht="15" x14ac:dyDescent="0.2">
      <c r="A115" s="379">
        <v>88</v>
      </c>
      <c r="B115" s="424"/>
      <c r="C115" s="238"/>
      <c r="D115" s="255"/>
      <c r="E115" s="256"/>
      <c r="F115" s="458"/>
      <c r="G115" s="479"/>
    </row>
    <row r="116" spans="1:7" s="146" customFormat="1" ht="15" x14ac:dyDescent="0.2">
      <c r="A116" s="379">
        <v>89</v>
      </c>
      <c r="B116" s="424"/>
      <c r="C116" s="238"/>
      <c r="D116" s="255"/>
      <c r="E116" s="256"/>
      <c r="F116" s="458"/>
      <c r="G116" s="479"/>
    </row>
    <row r="117" spans="1:7" s="146" customFormat="1" ht="15" x14ac:dyDescent="0.2">
      <c r="A117" s="379">
        <v>90</v>
      </c>
      <c r="B117" s="424"/>
      <c r="C117" s="238"/>
      <c r="D117" s="255"/>
      <c r="E117" s="256"/>
      <c r="F117" s="458"/>
      <c r="G117" s="479"/>
    </row>
    <row r="118" spans="1:7" s="146" customFormat="1" ht="15" x14ac:dyDescent="0.2">
      <c r="A118" s="379">
        <v>91</v>
      </c>
      <c r="B118" s="424"/>
      <c r="C118" s="238"/>
      <c r="D118" s="255"/>
      <c r="E118" s="256"/>
      <c r="F118" s="458"/>
      <c r="G118" s="479"/>
    </row>
    <row r="119" spans="1:7" s="146" customFormat="1" ht="15" x14ac:dyDescent="0.2">
      <c r="A119" s="379">
        <v>92</v>
      </c>
      <c r="B119" s="424"/>
      <c r="C119" s="238"/>
      <c r="D119" s="255"/>
      <c r="E119" s="256"/>
      <c r="F119" s="458"/>
      <c r="G119" s="479"/>
    </row>
    <row r="120" spans="1:7" s="146" customFormat="1" ht="15" x14ac:dyDescent="0.2">
      <c r="A120" s="379">
        <v>93</v>
      </c>
      <c r="B120" s="424"/>
      <c r="C120" s="238"/>
      <c r="D120" s="255"/>
      <c r="E120" s="256"/>
      <c r="F120" s="458"/>
      <c r="G120" s="479"/>
    </row>
    <row r="121" spans="1:7" s="146" customFormat="1" ht="15" x14ac:dyDescent="0.2">
      <c r="A121" s="379">
        <v>94</v>
      </c>
      <c r="B121" s="424"/>
      <c r="C121" s="238"/>
      <c r="D121" s="255"/>
      <c r="E121" s="256"/>
      <c r="F121" s="458"/>
      <c r="G121" s="479"/>
    </row>
    <row r="122" spans="1:7" s="146" customFormat="1" ht="15" x14ac:dyDescent="0.2">
      <c r="A122" s="379">
        <v>95</v>
      </c>
      <c r="B122" s="424"/>
      <c r="C122" s="238"/>
      <c r="D122" s="255"/>
      <c r="E122" s="256"/>
      <c r="F122" s="458"/>
      <c r="G122" s="479"/>
    </row>
    <row r="123" spans="1:7" s="146" customFormat="1" ht="15" x14ac:dyDescent="0.2">
      <c r="A123" s="379">
        <v>96</v>
      </c>
      <c r="B123" s="424"/>
      <c r="C123" s="238"/>
      <c r="D123" s="255"/>
      <c r="E123" s="256"/>
      <c r="F123" s="458"/>
      <c r="G123" s="479"/>
    </row>
    <row r="124" spans="1:7" s="146" customFormat="1" ht="15" x14ac:dyDescent="0.2">
      <c r="A124" s="379">
        <v>97</v>
      </c>
      <c r="B124" s="424"/>
      <c r="C124" s="238"/>
      <c r="D124" s="255"/>
      <c r="E124" s="256"/>
      <c r="F124" s="458"/>
      <c r="G124" s="479"/>
    </row>
    <row r="125" spans="1:7" s="146" customFormat="1" ht="15" x14ac:dyDescent="0.2">
      <c r="A125" s="379">
        <v>98</v>
      </c>
      <c r="B125" s="424"/>
      <c r="C125" s="238"/>
      <c r="D125" s="255"/>
      <c r="E125" s="256"/>
      <c r="F125" s="458"/>
      <c r="G125" s="479"/>
    </row>
    <row r="126" spans="1:7" s="146" customFormat="1" ht="15" x14ac:dyDescent="0.2">
      <c r="A126" s="379">
        <v>99</v>
      </c>
      <c r="B126" s="424"/>
      <c r="C126" s="238"/>
      <c r="D126" s="255"/>
      <c r="E126" s="256"/>
      <c r="F126" s="458"/>
      <c r="G126" s="479"/>
    </row>
    <row r="127" spans="1:7" s="146" customFormat="1" ht="15" x14ac:dyDescent="0.2">
      <c r="A127" s="379">
        <v>100</v>
      </c>
      <c r="B127" s="424"/>
      <c r="C127" s="238"/>
      <c r="D127" s="255"/>
      <c r="E127" s="256"/>
      <c r="F127" s="458"/>
      <c r="G127" s="479"/>
    </row>
    <row r="128" spans="1:7" s="146" customFormat="1" ht="15" x14ac:dyDescent="0.2">
      <c r="A128" s="379">
        <v>101</v>
      </c>
      <c r="B128" s="424"/>
      <c r="C128" s="238"/>
      <c r="D128" s="255"/>
      <c r="E128" s="256"/>
      <c r="F128" s="458"/>
      <c r="G128" s="479"/>
    </row>
    <row r="129" spans="1:7" s="146" customFormat="1" ht="15" x14ac:dyDescent="0.2">
      <c r="A129" s="379">
        <v>102</v>
      </c>
      <c r="B129" s="424"/>
      <c r="C129" s="238"/>
      <c r="D129" s="255"/>
      <c r="E129" s="256"/>
      <c r="F129" s="458"/>
      <c r="G129" s="479"/>
    </row>
    <row r="130" spans="1:7" s="146" customFormat="1" ht="15" x14ac:dyDescent="0.2">
      <c r="A130" s="379">
        <v>103</v>
      </c>
      <c r="B130" s="424"/>
      <c r="C130" s="238"/>
      <c r="D130" s="255"/>
      <c r="E130" s="256"/>
      <c r="F130" s="458"/>
      <c r="G130" s="479"/>
    </row>
    <row r="131" spans="1:7" s="146" customFormat="1" ht="15" x14ac:dyDescent="0.2">
      <c r="A131" s="379">
        <v>104</v>
      </c>
      <c r="B131" s="424"/>
      <c r="C131" s="238"/>
      <c r="D131" s="255"/>
      <c r="E131" s="256"/>
      <c r="F131" s="458"/>
      <c r="G131" s="479"/>
    </row>
    <row r="132" spans="1:7" s="146" customFormat="1" ht="15" x14ac:dyDescent="0.2">
      <c r="A132" s="379">
        <v>105</v>
      </c>
      <c r="B132" s="424"/>
      <c r="C132" s="238"/>
      <c r="D132" s="255"/>
      <c r="E132" s="256"/>
      <c r="F132" s="458"/>
      <c r="G132" s="479"/>
    </row>
    <row r="133" spans="1:7" s="146" customFormat="1" ht="15" x14ac:dyDescent="0.2">
      <c r="A133" s="379">
        <v>106</v>
      </c>
      <c r="B133" s="424"/>
      <c r="C133" s="238"/>
      <c r="D133" s="255"/>
      <c r="E133" s="256"/>
      <c r="F133" s="458"/>
      <c r="G133" s="479"/>
    </row>
    <row r="134" spans="1:7" s="146" customFormat="1" ht="15" x14ac:dyDescent="0.2">
      <c r="A134" s="379">
        <v>107</v>
      </c>
      <c r="B134" s="424"/>
      <c r="C134" s="238"/>
      <c r="D134" s="255"/>
      <c r="E134" s="256"/>
      <c r="F134" s="458"/>
      <c r="G134" s="479"/>
    </row>
    <row r="135" spans="1:7" s="146" customFormat="1" ht="15" x14ac:dyDescent="0.2">
      <c r="A135" s="379">
        <v>108</v>
      </c>
      <c r="B135" s="424"/>
      <c r="C135" s="238"/>
      <c r="D135" s="255"/>
      <c r="E135" s="256"/>
      <c r="F135" s="458"/>
      <c r="G135" s="479"/>
    </row>
    <row r="136" spans="1:7" s="146" customFormat="1" ht="15" x14ac:dyDescent="0.2">
      <c r="A136" s="379">
        <v>109</v>
      </c>
      <c r="B136" s="424"/>
      <c r="C136" s="238"/>
      <c r="D136" s="255"/>
      <c r="E136" s="256"/>
      <c r="F136" s="458"/>
      <c r="G136" s="479"/>
    </row>
    <row r="137" spans="1:7" s="146" customFormat="1" ht="15" x14ac:dyDescent="0.2">
      <c r="A137" s="379">
        <v>110</v>
      </c>
      <c r="B137" s="424"/>
      <c r="C137" s="238"/>
      <c r="D137" s="255"/>
      <c r="E137" s="256"/>
      <c r="F137" s="458"/>
      <c r="G137" s="479"/>
    </row>
    <row r="138" spans="1:7" s="146" customFormat="1" ht="15" x14ac:dyDescent="0.2">
      <c r="A138" s="379">
        <v>111</v>
      </c>
      <c r="B138" s="424"/>
      <c r="C138" s="238"/>
      <c r="D138" s="255"/>
      <c r="E138" s="256"/>
      <c r="F138" s="458"/>
      <c r="G138" s="479"/>
    </row>
    <row r="139" spans="1:7" s="146" customFormat="1" ht="15" x14ac:dyDescent="0.2">
      <c r="A139" s="379">
        <v>112</v>
      </c>
      <c r="B139" s="424"/>
      <c r="C139" s="238"/>
      <c r="D139" s="255"/>
      <c r="E139" s="256"/>
      <c r="F139" s="458"/>
      <c r="G139" s="479"/>
    </row>
    <row r="140" spans="1:7" s="146" customFormat="1" ht="15" x14ac:dyDescent="0.2">
      <c r="A140" s="379">
        <v>113</v>
      </c>
      <c r="B140" s="424"/>
      <c r="C140" s="238"/>
      <c r="D140" s="255"/>
      <c r="E140" s="256"/>
      <c r="F140" s="458"/>
      <c r="G140" s="479"/>
    </row>
    <row r="141" spans="1:7" s="146" customFormat="1" ht="15" x14ac:dyDescent="0.2">
      <c r="A141" s="379">
        <v>114</v>
      </c>
      <c r="B141" s="424"/>
      <c r="C141" s="238"/>
      <c r="D141" s="255"/>
      <c r="E141" s="256"/>
      <c r="F141" s="458"/>
      <c r="G141" s="479"/>
    </row>
    <row r="142" spans="1:7" s="146" customFormat="1" ht="15" x14ac:dyDescent="0.2">
      <c r="A142" s="379">
        <v>115</v>
      </c>
      <c r="B142" s="424"/>
      <c r="C142" s="238"/>
      <c r="D142" s="255"/>
      <c r="E142" s="256"/>
      <c r="F142" s="458"/>
      <c r="G142" s="479"/>
    </row>
    <row r="143" spans="1:7" s="146" customFormat="1" ht="15" x14ac:dyDescent="0.2">
      <c r="A143" s="379">
        <v>116</v>
      </c>
      <c r="B143" s="424"/>
      <c r="C143" s="238"/>
      <c r="D143" s="255"/>
      <c r="E143" s="256"/>
      <c r="F143" s="458"/>
      <c r="G143" s="479"/>
    </row>
    <row r="144" spans="1:7" s="146" customFormat="1" ht="15" x14ac:dyDescent="0.2">
      <c r="A144" s="379">
        <v>117</v>
      </c>
      <c r="B144" s="424"/>
      <c r="C144" s="238"/>
      <c r="D144" s="255"/>
      <c r="E144" s="256"/>
      <c r="F144" s="458"/>
      <c r="G144" s="479"/>
    </row>
    <row r="145" spans="1:7" s="146" customFormat="1" ht="15" x14ac:dyDescent="0.2">
      <c r="A145" s="379">
        <v>118</v>
      </c>
      <c r="B145" s="424"/>
      <c r="C145" s="238"/>
      <c r="D145" s="255"/>
      <c r="E145" s="256"/>
      <c r="F145" s="458"/>
      <c r="G145" s="479"/>
    </row>
    <row r="146" spans="1:7" s="146" customFormat="1" ht="15" x14ac:dyDescent="0.2">
      <c r="A146" s="379">
        <v>119</v>
      </c>
      <c r="B146" s="424"/>
      <c r="C146" s="238"/>
      <c r="D146" s="255"/>
      <c r="E146" s="256"/>
      <c r="F146" s="458"/>
      <c r="G146" s="479"/>
    </row>
    <row r="147" spans="1:7" s="146" customFormat="1" ht="15" x14ac:dyDescent="0.2">
      <c r="A147" s="379">
        <v>120</v>
      </c>
      <c r="B147" s="424"/>
      <c r="C147" s="238"/>
      <c r="D147" s="255"/>
      <c r="E147" s="256"/>
      <c r="F147" s="458"/>
      <c r="G147" s="479"/>
    </row>
    <row r="148" spans="1:7" s="146" customFormat="1" ht="15" x14ac:dyDescent="0.2">
      <c r="A148" s="379">
        <v>121</v>
      </c>
      <c r="B148" s="424"/>
      <c r="C148" s="238"/>
      <c r="D148" s="255"/>
      <c r="E148" s="256"/>
      <c r="F148" s="458"/>
      <c r="G148" s="479"/>
    </row>
    <row r="149" spans="1:7" s="146" customFormat="1" ht="15" x14ac:dyDescent="0.2">
      <c r="A149" s="379">
        <v>122</v>
      </c>
      <c r="B149" s="424"/>
      <c r="C149" s="238"/>
      <c r="D149" s="255"/>
      <c r="E149" s="256"/>
      <c r="F149" s="458"/>
      <c r="G149" s="479"/>
    </row>
    <row r="150" spans="1:7" s="146" customFormat="1" ht="15" x14ac:dyDescent="0.2">
      <c r="A150" s="379">
        <v>123</v>
      </c>
      <c r="B150" s="424"/>
      <c r="C150" s="238"/>
      <c r="D150" s="255"/>
      <c r="E150" s="256"/>
      <c r="F150" s="458"/>
      <c r="G150" s="479"/>
    </row>
    <row r="151" spans="1:7" s="146" customFormat="1" ht="15" x14ac:dyDescent="0.2">
      <c r="A151" s="379">
        <v>124</v>
      </c>
      <c r="B151" s="424"/>
      <c r="C151" s="238"/>
      <c r="D151" s="255"/>
      <c r="E151" s="256"/>
      <c r="F151" s="458"/>
      <c r="G151" s="479"/>
    </row>
    <row r="152" spans="1:7" s="146" customFormat="1" ht="15" x14ac:dyDescent="0.2">
      <c r="A152" s="379">
        <v>125</v>
      </c>
      <c r="B152" s="424"/>
      <c r="C152" s="238"/>
      <c r="D152" s="255"/>
      <c r="E152" s="256"/>
      <c r="F152" s="458"/>
      <c r="G152" s="479"/>
    </row>
    <row r="153" spans="1:7" s="146" customFormat="1" ht="15" x14ac:dyDescent="0.2">
      <c r="A153" s="379">
        <v>126</v>
      </c>
      <c r="B153" s="424"/>
      <c r="C153" s="238"/>
      <c r="D153" s="255"/>
      <c r="E153" s="256"/>
      <c r="F153" s="458"/>
      <c r="G153" s="479"/>
    </row>
    <row r="154" spans="1:7" s="146" customFormat="1" ht="15" x14ac:dyDescent="0.2">
      <c r="A154" s="379">
        <v>127</v>
      </c>
      <c r="B154" s="424"/>
      <c r="C154" s="238"/>
      <c r="D154" s="255"/>
      <c r="E154" s="256"/>
      <c r="F154" s="458"/>
      <c r="G154" s="479"/>
    </row>
    <row r="155" spans="1:7" s="146" customFormat="1" ht="15" x14ac:dyDescent="0.2">
      <c r="A155" s="379">
        <v>128</v>
      </c>
      <c r="B155" s="424"/>
      <c r="C155" s="238"/>
      <c r="D155" s="255"/>
      <c r="E155" s="256"/>
      <c r="F155" s="458"/>
      <c r="G155" s="479"/>
    </row>
    <row r="156" spans="1:7" s="146" customFormat="1" ht="15" x14ac:dyDescent="0.2">
      <c r="A156" s="379">
        <v>129</v>
      </c>
      <c r="B156" s="424"/>
      <c r="C156" s="238"/>
      <c r="D156" s="255"/>
      <c r="E156" s="256"/>
      <c r="F156" s="458"/>
      <c r="G156" s="479"/>
    </row>
    <row r="157" spans="1:7" s="146" customFormat="1" ht="15" x14ac:dyDescent="0.2">
      <c r="A157" s="379">
        <v>130</v>
      </c>
      <c r="B157" s="424"/>
      <c r="C157" s="238"/>
      <c r="D157" s="255"/>
      <c r="E157" s="256"/>
      <c r="F157" s="458"/>
      <c r="G157" s="479"/>
    </row>
    <row r="158" spans="1:7" s="146" customFormat="1" ht="15" x14ac:dyDescent="0.2">
      <c r="A158" s="379">
        <v>131</v>
      </c>
      <c r="B158" s="424"/>
      <c r="C158" s="238"/>
      <c r="D158" s="255"/>
      <c r="E158" s="256"/>
      <c r="F158" s="458"/>
      <c r="G158" s="479"/>
    </row>
    <row r="159" spans="1:7" s="146" customFormat="1" ht="15" x14ac:dyDescent="0.2">
      <c r="A159" s="379">
        <v>132</v>
      </c>
      <c r="B159" s="424"/>
      <c r="C159" s="238"/>
      <c r="D159" s="255"/>
      <c r="E159" s="256"/>
      <c r="F159" s="458"/>
      <c r="G159" s="479"/>
    </row>
    <row r="160" spans="1:7" s="146" customFormat="1" ht="15" x14ac:dyDescent="0.2">
      <c r="A160" s="379">
        <v>133</v>
      </c>
      <c r="B160" s="424"/>
      <c r="C160" s="238"/>
      <c r="D160" s="255"/>
      <c r="E160" s="256"/>
      <c r="F160" s="458"/>
      <c r="G160" s="479"/>
    </row>
    <row r="161" spans="1:7" s="146" customFormat="1" ht="15" x14ac:dyDescent="0.2">
      <c r="A161" s="379">
        <v>134</v>
      </c>
      <c r="B161" s="424"/>
      <c r="C161" s="238"/>
      <c r="D161" s="255"/>
      <c r="E161" s="256"/>
      <c r="F161" s="458"/>
      <c r="G161" s="479"/>
    </row>
    <row r="162" spans="1:7" s="146" customFormat="1" ht="15" x14ac:dyDescent="0.2">
      <c r="A162" s="379">
        <v>135</v>
      </c>
      <c r="B162" s="424"/>
      <c r="C162" s="238"/>
      <c r="D162" s="255"/>
      <c r="E162" s="256"/>
      <c r="F162" s="458"/>
      <c r="G162" s="479"/>
    </row>
    <row r="163" spans="1:7" s="146" customFormat="1" ht="15" x14ac:dyDescent="0.2">
      <c r="A163" s="379">
        <v>136</v>
      </c>
      <c r="B163" s="424"/>
      <c r="C163" s="238"/>
      <c r="D163" s="255"/>
      <c r="E163" s="256"/>
      <c r="F163" s="458"/>
      <c r="G163" s="479"/>
    </row>
    <row r="164" spans="1:7" s="146" customFormat="1" ht="15" x14ac:dyDescent="0.2">
      <c r="A164" s="379">
        <v>137</v>
      </c>
      <c r="B164" s="424"/>
      <c r="C164" s="238"/>
      <c r="D164" s="255"/>
      <c r="E164" s="256"/>
      <c r="F164" s="458"/>
      <c r="G164" s="479"/>
    </row>
    <row r="165" spans="1:7" s="146" customFormat="1" ht="15" x14ac:dyDescent="0.2">
      <c r="A165" s="379">
        <v>138</v>
      </c>
      <c r="B165" s="424"/>
      <c r="C165" s="238"/>
      <c r="D165" s="255"/>
      <c r="E165" s="256"/>
      <c r="F165" s="458"/>
      <c r="G165" s="479"/>
    </row>
    <row r="166" spans="1:7" s="146" customFormat="1" ht="15" x14ac:dyDescent="0.2">
      <c r="A166" s="379">
        <v>139</v>
      </c>
      <c r="B166" s="424"/>
      <c r="C166" s="238"/>
      <c r="D166" s="255"/>
      <c r="E166" s="256"/>
      <c r="F166" s="458"/>
      <c r="G166" s="479"/>
    </row>
    <row r="167" spans="1:7" s="146" customFormat="1" ht="15" x14ac:dyDescent="0.2">
      <c r="A167" s="379">
        <v>140</v>
      </c>
      <c r="B167" s="424"/>
      <c r="C167" s="238"/>
      <c r="D167" s="255"/>
      <c r="E167" s="256"/>
      <c r="F167" s="458"/>
      <c r="G167" s="479"/>
    </row>
    <row r="168" spans="1:7" s="146" customFormat="1" ht="15" x14ac:dyDescent="0.2">
      <c r="A168" s="379">
        <v>141</v>
      </c>
      <c r="B168" s="424"/>
      <c r="C168" s="238"/>
      <c r="D168" s="255"/>
      <c r="E168" s="256"/>
      <c r="F168" s="458"/>
      <c r="G168" s="479"/>
    </row>
    <row r="169" spans="1:7" s="146" customFormat="1" ht="15" x14ac:dyDescent="0.2">
      <c r="A169" s="379">
        <v>142</v>
      </c>
      <c r="B169" s="424"/>
      <c r="C169" s="238"/>
      <c r="D169" s="255"/>
      <c r="E169" s="256"/>
      <c r="F169" s="458"/>
      <c r="G169" s="479"/>
    </row>
    <row r="170" spans="1:7" s="146" customFormat="1" ht="15" x14ac:dyDescent="0.2">
      <c r="A170" s="379">
        <v>143</v>
      </c>
      <c r="B170" s="424"/>
      <c r="C170" s="238"/>
      <c r="D170" s="255"/>
      <c r="E170" s="256"/>
      <c r="F170" s="458"/>
      <c r="G170" s="479"/>
    </row>
    <row r="171" spans="1:7" s="146" customFormat="1" ht="15" x14ac:dyDescent="0.2">
      <c r="A171" s="379">
        <v>144</v>
      </c>
      <c r="B171" s="424"/>
      <c r="C171" s="238"/>
      <c r="D171" s="255"/>
      <c r="E171" s="256"/>
      <c r="F171" s="458"/>
      <c r="G171" s="479"/>
    </row>
    <row r="172" spans="1:7" s="146" customFormat="1" ht="15" x14ac:dyDescent="0.2">
      <c r="A172" s="379">
        <v>145</v>
      </c>
      <c r="B172" s="424"/>
      <c r="C172" s="238"/>
      <c r="D172" s="255"/>
      <c r="E172" s="256"/>
      <c r="F172" s="458"/>
      <c r="G172" s="479"/>
    </row>
    <row r="173" spans="1:7" s="146" customFormat="1" ht="15" x14ac:dyDescent="0.2">
      <c r="A173" s="379">
        <v>146</v>
      </c>
      <c r="B173" s="424"/>
      <c r="C173" s="238"/>
      <c r="D173" s="255"/>
      <c r="E173" s="256"/>
      <c r="F173" s="458"/>
      <c r="G173" s="479"/>
    </row>
    <row r="174" spans="1:7" s="146" customFormat="1" ht="15" x14ac:dyDescent="0.2">
      <c r="A174" s="379">
        <v>147</v>
      </c>
      <c r="B174" s="424"/>
      <c r="C174" s="238"/>
      <c r="D174" s="255"/>
      <c r="E174" s="256"/>
      <c r="F174" s="458"/>
      <c r="G174" s="479"/>
    </row>
    <row r="175" spans="1:7" s="146" customFormat="1" ht="15" x14ac:dyDescent="0.2">
      <c r="A175" s="379">
        <v>148</v>
      </c>
      <c r="B175" s="424"/>
      <c r="C175" s="238"/>
      <c r="D175" s="255"/>
      <c r="E175" s="256"/>
      <c r="F175" s="458"/>
      <c r="G175" s="479"/>
    </row>
    <row r="176" spans="1:7" s="146" customFormat="1" ht="15" x14ac:dyDescent="0.2">
      <c r="A176" s="379">
        <v>149</v>
      </c>
      <c r="B176" s="424"/>
      <c r="C176" s="238"/>
      <c r="D176" s="255"/>
      <c r="E176" s="256"/>
      <c r="F176" s="458"/>
      <c r="G176" s="479"/>
    </row>
    <row r="177" spans="1:7" s="146" customFormat="1" ht="15" x14ac:dyDescent="0.2">
      <c r="A177" s="379">
        <v>150</v>
      </c>
      <c r="B177" s="424"/>
      <c r="C177" s="238"/>
      <c r="D177" s="255"/>
      <c r="E177" s="256"/>
      <c r="F177" s="458"/>
      <c r="G177" s="479"/>
    </row>
    <row r="178" spans="1:7" s="146" customFormat="1" ht="15" x14ac:dyDescent="0.2">
      <c r="A178" s="379">
        <v>151</v>
      </c>
      <c r="B178" s="424"/>
      <c r="C178" s="238"/>
      <c r="D178" s="255"/>
      <c r="E178" s="256"/>
      <c r="F178" s="458"/>
      <c r="G178" s="479"/>
    </row>
    <row r="179" spans="1:7" s="146" customFormat="1" ht="15" x14ac:dyDescent="0.2">
      <c r="A179" s="379">
        <v>152</v>
      </c>
      <c r="B179" s="424"/>
      <c r="C179" s="238"/>
      <c r="D179" s="255"/>
      <c r="E179" s="256"/>
      <c r="F179" s="458"/>
      <c r="G179" s="479"/>
    </row>
    <row r="180" spans="1:7" s="146" customFormat="1" ht="15" x14ac:dyDescent="0.2">
      <c r="A180" s="379">
        <v>153</v>
      </c>
      <c r="B180" s="424"/>
      <c r="C180" s="238"/>
      <c r="D180" s="255"/>
      <c r="E180" s="256"/>
      <c r="F180" s="458"/>
      <c r="G180" s="479"/>
    </row>
    <row r="181" spans="1:7" s="146" customFormat="1" ht="15" x14ac:dyDescent="0.2">
      <c r="A181" s="379">
        <v>154</v>
      </c>
      <c r="B181" s="424"/>
      <c r="C181" s="238"/>
      <c r="D181" s="255"/>
      <c r="E181" s="256"/>
      <c r="F181" s="458"/>
      <c r="G181" s="479"/>
    </row>
    <row r="182" spans="1:7" s="146" customFormat="1" ht="15" x14ac:dyDescent="0.2">
      <c r="A182" s="379">
        <v>155</v>
      </c>
      <c r="B182" s="424"/>
      <c r="C182" s="238"/>
      <c r="D182" s="255"/>
      <c r="E182" s="256"/>
      <c r="F182" s="458"/>
      <c r="G182" s="479"/>
    </row>
    <row r="183" spans="1:7" s="146" customFormat="1" ht="15" x14ac:dyDescent="0.2">
      <c r="A183" s="379">
        <v>156</v>
      </c>
      <c r="B183" s="424"/>
      <c r="C183" s="238"/>
      <c r="D183" s="255"/>
      <c r="E183" s="256"/>
      <c r="F183" s="458"/>
      <c r="G183" s="479"/>
    </row>
    <row r="184" spans="1:7" s="146" customFormat="1" ht="15" x14ac:dyDescent="0.2">
      <c r="A184" s="379">
        <v>157</v>
      </c>
      <c r="B184" s="424"/>
      <c r="C184" s="238"/>
      <c r="D184" s="255"/>
      <c r="E184" s="256"/>
      <c r="F184" s="458"/>
      <c r="G184" s="479"/>
    </row>
    <row r="185" spans="1:7" s="146" customFormat="1" ht="15" x14ac:dyDescent="0.2">
      <c r="A185" s="379">
        <v>158</v>
      </c>
      <c r="B185" s="424"/>
      <c r="C185" s="238"/>
      <c r="D185" s="255"/>
      <c r="E185" s="256"/>
      <c r="F185" s="458"/>
      <c r="G185" s="479"/>
    </row>
    <row r="186" spans="1:7" s="146" customFormat="1" ht="15" x14ac:dyDescent="0.2">
      <c r="A186" s="379">
        <v>159</v>
      </c>
      <c r="B186" s="424"/>
      <c r="C186" s="238"/>
      <c r="D186" s="255"/>
      <c r="E186" s="256"/>
      <c r="F186" s="458"/>
      <c r="G186" s="479"/>
    </row>
    <row r="187" spans="1:7" s="146" customFormat="1" ht="15" x14ac:dyDescent="0.2">
      <c r="A187" s="379">
        <v>160</v>
      </c>
      <c r="B187" s="424"/>
      <c r="C187" s="238"/>
      <c r="D187" s="255"/>
      <c r="E187" s="256"/>
      <c r="F187" s="458"/>
      <c r="G187" s="479"/>
    </row>
    <row r="188" spans="1:7" s="146" customFormat="1" ht="15" x14ac:dyDescent="0.2">
      <c r="A188" s="379">
        <v>161</v>
      </c>
      <c r="B188" s="424"/>
      <c r="C188" s="238"/>
      <c r="D188" s="255"/>
      <c r="E188" s="256"/>
      <c r="F188" s="458"/>
      <c r="G188" s="479"/>
    </row>
    <row r="189" spans="1:7" s="146" customFormat="1" ht="15" x14ac:dyDescent="0.2">
      <c r="A189" s="379">
        <v>162</v>
      </c>
      <c r="B189" s="424"/>
      <c r="C189" s="238"/>
      <c r="D189" s="255"/>
      <c r="E189" s="256"/>
      <c r="F189" s="458"/>
      <c r="G189" s="479"/>
    </row>
    <row r="190" spans="1:7" s="146" customFormat="1" ht="15" x14ac:dyDescent="0.2">
      <c r="A190" s="379">
        <v>163</v>
      </c>
      <c r="B190" s="424"/>
      <c r="C190" s="238"/>
      <c r="D190" s="255"/>
      <c r="E190" s="256"/>
      <c r="F190" s="458"/>
      <c r="G190" s="479"/>
    </row>
    <row r="191" spans="1:7" s="146" customFormat="1" ht="15" x14ac:dyDescent="0.2">
      <c r="A191" s="379">
        <v>164</v>
      </c>
      <c r="B191" s="424"/>
      <c r="C191" s="238"/>
      <c r="D191" s="255"/>
      <c r="E191" s="256"/>
      <c r="F191" s="458"/>
      <c r="G191" s="479"/>
    </row>
    <row r="192" spans="1:7" s="146" customFormat="1" ht="15" x14ac:dyDescent="0.2">
      <c r="A192" s="379">
        <v>165</v>
      </c>
      <c r="B192" s="424"/>
      <c r="C192" s="238"/>
      <c r="D192" s="255"/>
      <c r="E192" s="256"/>
      <c r="F192" s="458"/>
      <c r="G192" s="479"/>
    </row>
    <row r="193" spans="1:7" s="146" customFormat="1" ht="15" x14ac:dyDescent="0.2">
      <c r="A193" s="379">
        <v>166</v>
      </c>
      <c r="B193" s="424"/>
      <c r="C193" s="238"/>
      <c r="D193" s="255"/>
      <c r="E193" s="256"/>
      <c r="F193" s="458"/>
      <c r="G193" s="479"/>
    </row>
    <row r="194" spans="1:7" s="146" customFormat="1" ht="15" x14ac:dyDescent="0.2">
      <c r="A194" s="379">
        <v>167</v>
      </c>
      <c r="B194" s="424"/>
      <c r="C194" s="238"/>
      <c r="D194" s="255"/>
      <c r="E194" s="256"/>
      <c r="F194" s="458"/>
      <c r="G194" s="479"/>
    </row>
    <row r="195" spans="1:7" s="146" customFormat="1" ht="15" x14ac:dyDescent="0.2">
      <c r="A195" s="379">
        <v>168</v>
      </c>
      <c r="B195" s="424"/>
      <c r="C195" s="238"/>
      <c r="D195" s="255"/>
      <c r="E195" s="256"/>
      <c r="F195" s="458"/>
      <c r="G195" s="479"/>
    </row>
    <row r="196" spans="1:7" s="146" customFormat="1" ht="15" x14ac:dyDescent="0.2">
      <c r="A196" s="379">
        <v>169</v>
      </c>
      <c r="B196" s="424"/>
      <c r="C196" s="238"/>
      <c r="D196" s="255"/>
      <c r="E196" s="256"/>
      <c r="F196" s="458"/>
      <c r="G196" s="479"/>
    </row>
    <row r="197" spans="1:7" s="146" customFormat="1" ht="15" x14ac:dyDescent="0.2">
      <c r="A197" s="379">
        <v>170</v>
      </c>
      <c r="B197" s="424"/>
      <c r="C197" s="238"/>
      <c r="D197" s="255"/>
      <c r="E197" s="256"/>
      <c r="F197" s="458"/>
      <c r="G197" s="479"/>
    </row>
    <row r="198" spans="1:7" s="146" customFormat="1" ht="15" x14ac:dyDescent="0.2">
      <c r="A198" s="379">
        <v>171</v>
      </c>
      <c r="B198" s="424"/>
      <c r="C198" s="238"/>
      <c r="D198" s="255"/>
      <c r="E198" s="256"/>
      <c r="F198" s="458"/>
      <c r="G198" s="479"/>
    </row>
    <row r="199" spans="1:7" s="146" customFormat="1" ht="15" x14ac:dyDescent="0.2">
      <c r="A199" s="379">
        <v>172</v>
      </c>
      <c r="B199" s="424"/>
      <c r="C199" s="238"/>
      <c r="D199" s="255"/>
      <c r="E199" s="256"/>
      <c r="F199" s="458"/>
      <c r="G199" s="479"/>
    </row>
    <row r="200" spans="1:7" s="146" customFormat="1" ht="15" x14ac:dyDescent="0.2">
      <c r="A200" s="379">
        <v>173</v>
      </c>
      <c r="B200" s="424"/>
      <c r="C200" s="238"/>
      <c r="D200" s="255"/>
      <c r="E200" s="256"/>
      <c r="F200" s="458"/>
      <c r="G200" s="479"/>
    </row>
    <row r="201" spans="1:7" s="146" customFormat="1" ht="15" x14ac:dyDescent="0.2">
      <c r="A201" s="379">
        <v>174</v>
      </c>
      <c r="B201" s="424"/>
      <c r="C201" s="238"/>
      <c r="D201" s="255"/>
      <c r="E201" s="256"/>
      <c r="F201" s="458"/>
      <c r="G201" s="479"/>
    </row>
    <row r="202" spans="1:7" s="146" customFormat="1" ht="15" x14ac:dyDescent="0.2">
      <c r="A202" s="379">
        <v>175</v>
      </c>
      <c r="B202" s="424"/>
      <c r="C202" s="238"/>
      <c r="D202" s="255"/>
      <c r="E202" s="256"/>
      <c r="F202" s="458"/>
      <c r="G202" s="479"/>
    </row>
    <row r="203" spans="1:7" s="146" customFormat="1" ht="15" x14ac:dyDescent="0.2">
      <c r="A203" s="379">
        <v>176</v>
      </c>
      <c r="B203" s="424"/>
      <c r="C203" s="238"/>
      <c r="D203" s="255"/>
      <c r="E203" s="256"/>
      <c r="F203" s="458"/>
      <c r="G203" s="479"/>
    </row>
    <row r="204" spans="1:7" s="146" customFormat="1" ht="15" x14ac:dyDescent="0.2">
      <c r="A204" s="379">
        <v>177</v>
      </c>
      <c r="B204" s="424"/>
      <c r="C204" s="238"/>
      <c r="D204" s="255"/>
      <c r="E204" s="256"/>
      <c r="F204" s="458"/>
      <c r="G204" s="479"/>
    </row>
    <row r="205" spans="1:7" s="146" customFormat="1" ht="15" x14ac:dyDescent="0.2">
      <c r="A205" s="379">
        <v>178</v>
      </c>
      <c r="B205" s="424"/>
      <c r="C205" s="238"/>
      <c r="D205" s="255"/>
      <c r="E205" s="256"/>
      <c r="F205" s="458"/>
      <c r="G205" s="479"/>
    </row>
    <row r="206" spans="1:7" s="146" customFormat="1" ht="15" x14ac:dyDescent="0.2">
      <c r="A206" s="379">
        <v>179</v>
      </c>
      <c r="B206" s="424"/>
      <c r="C206" s="238"/>
      <c r="D206" s="255"/>
      <c r="E206" s="256"/>
      <c r="F206" s="458"/>
      <c r="G206" s="479"/>
    </row>
    <row r="207" spans="1:7" s="146" customFormat="1" ht="15" x14ac:dyDescent="0.2">
      <c r="A207" s="379">
        <v>180</v>
      </c>
      <c r="B207" s="424"/>
      <c r="C207" s="238"/>
      <c r="D207" s="255"/>
      <c r="E207" s="256"/>
      <c r="F207" s="458"/>
      <c r="G207" s="479"/>
    </row>
    <row r="208" spans="1:7" s="146" customFormat="1" ht="15" x14ac:dyDescent="0.2">
      <c r="A208" s="379">
        <v>181</v>
      </c>
      <c r="B208" s="424"/>
      <c r="C208" s="238"/>
      <c r="D208" s="255"/>
      <c r="E208" s="256"/>
      <c r="F208" s="458"/>
      <c r="G208" s="479"/>
    </row>
    <row r="209" spans="1:7" s="146" customFormat="1" ht="15" x14ac:dyDescent="0.2">
      <c r="A209" s="379">
        <v>182</v>
      </c>
      <c r="B209" s="424"/>
      <c r="C209" s="238"/>
      <c r="D209" s="255"/>
      <c r="E209" s="256"/>
      <c r="F209" s="458"/>
      <c r="G209" s="479"/>
    </row>
    <row r="210" spans="1:7" s="146" customFormat="1" ht="15" x14ac:dyDescent="0.2">
      <c r="A210" s="379">
        <v>183</v>
      </c>
      <c r="B210" s="424"/>
      <c r="C210" s="238"/>
      <c r="D210" s="255"/>
      <c r="E210" s="256"/>
      <c r="F210" s="458"/>
      <c r="G210" s="479"/>
    </row>
    <row r="211" spans="1:7" s="146" customFormat="1" ht="15" x14ac:dyDescent="0.2">
      <c r="A211" s="379">
        <v>184</v>
      </c>
      <c r="B211" s="424"/>
      <c r="C211" s="238"/>
      <c r="D211" s="255"/>
      <c r="E211" s="256"/>
      <c r="F211" s="458"/>
      <c r="G211" s="479"/>
    </row>
    <row r="212" spans="1:7" s="146" customFormat="1" ht="15" x14ac:dyDescent="0.2">
      <c r="A212" s="379">
        <v>185</v>
      </c>
      <c r="B212" s="424"/>
      <c r="C212" s="238"/>
      <c r="D212" s="255"/>
      <c r="E212" s="256"/>
      <c r="F212" s="458"/>
      <c r="G212" s="479"/>
    </row>
    <row r="213" spans="1:7" s="146" customFormat="1" ht="15" x14ac:dyDescent="0.2">
      <c r="A213" s="379">
        <v>186</v>
      </c>
      <c r="B213" s="424"/>
      <c r="C213" s="238"/>
      <c r="D213" s="255"/>
      <c r="E213" s="256"/>
      <c r="F213" s="458"/>
      <c r="G213" s="479"/>
    </row>
    <row r="214" spans="1:7" s="146" customFormat="1" ht="15" x14ac:dyDescent="0.2">
      <c r="A214" s="379">
        <v>187</v>
      </c>
      <c r="B214" s="424"/>
      <c r="C214" s="238"/>
      <c r="D214" s="255"/>
      <c r="E214" s="256"/>
      <c r="F214" s="458"/>
      <c r="G214" s="479"/>
    </row>
    <row r="215" spans="1:7" s="146" customFormat="1" ht="15" x14ac:dyDescent="0.2">
      <c r="A215" s="379">
        <v>188</v>
      </c>
      <c r="B215" s="424"/>
      <c r="C215" s="238"/>
      <c r="D215" s="255"/>
      <c r="E215" s="256"/>
      <c r="F215" s="458"/>
      <c r="G215" s="479"/>
    </row>
    <row r="216" spans="1:7" s="146" customFormat="1" ht="15" x14ac:dyDescent="0.2">
      <c r="A216" s="379">
        <v>189</v>
      </c>
      <c r="B216" s="424"/>
      <c r="C216" s="238"/>
      <c r="D216" s="255"/>
      <c r="E216" s="256"/>
      <c r="F216" s="458"/>
      <c r="G216" s="479"/>
    </row>
    <row r="217" spans="1:7" s="146" customFormat="1" ht="15" x14ac:dyDescent="0.2">
      <c r="A217" s="379">
        <v>190</v>
      </c>
      <c r="B217" s="424"/>
      <c r="C217" s="238"/>
      <c r="D217" s="255"/>
      <c r="E217" s="256"/>
      <c r="F217" s="458"/>
      <c r="G217" s="479"/>
    </row>
    <row r="218" spans="1:7" s="146" customFormat="1" ht="15" x14ac:dyDescent="0.2">
      <c r="A218" s="379">
        <v>191</v>
      </c>
      <c r="B218" s="424"/>
      <c r="C218" s="238"/>
      <c r="D218" s="255"/>
      <c r="E218" s="256"/>
      <c r="F218" s="458"/>
      <c r="G218" s="479"/>
    </row>
    <row r="219" spans="1:7" s="146" customFormat="1" ht="15" x14ac:dyDescent="0.2">
      <c r="A219" s="379">
        <v>192</v>
      </c>
      <c r="B219" s="424"/>
      <c r="C219" s="238"/>
      <c r="D219" s="255"/>
      <c r="E219" s="256"/>
      <c r="F219" s="458"/>
      <c r="G219" s="479"/>
    </row>
    <row r="220" spans="1:7" s="146" customFormat="1" ht="15" x14ac:dyDescent="0.2">
      <c r="A220" s="379">
        <v>193</v>
      </c>
      <c r="B220" s="424"/>
      <c r="C220" s="238"/>
      <c r="D220" s="255"/>
      <c r="E220" s="256"/>
      <c r="F220" s="458"/>
      <c r="G220" s="479"/>
    </row>
    <row r="221" spans="1:7" s="146" customFormat="1" ht="15" x14ac:dyDescent="0.2">
      <c r="A221" s="379">
        <v>194</v>
      </c>
      <c r="B221" s="424"/>
      <c r="C221" s="238"/>
      <c r="D221" s="255"/>
      <c r="E221" s="256"/>
      <c r="F221" s="458"/>
      <c r="G221" s="479"/>
    </row>
    <row r="222" spans="1:7" s="146" customFormat="1" ht="15" x14ac:dyDescent="0.2">
      <c r="A222" s="379">
        <v>195</v>
      </c>
      <c r="B222" s="424"/>
      <c r="C222" s="238"/>
      <c r="D222" s="255"/>
      <c r="E222" s="256"/>
      <c r="F222" s="458"/>
      <c r="G222" s="479"/>
    </row>
    <row r="223" spans="1:7" s="146" customFormat="1" ht="15" x14ac:dyDescent="0.2">
      <c r="A223" s="379">
        <v>196</v>
      </c>
      <c r="B223" s="424"/>
      <c r="C223" s="238"/>
      <c r="D223" s="255"/>
      <c r="E223" s="256"/>
      <c r="F223" s="458"/>
      <c r="G223" s="479"/>
    </row>
    <row r="224" spans="1:7" s="146" customFormat="1" ht="15" x14ac:dyDescent="0.2">
      <c r="A224" s="379">
        <v>197</v>
      </c>
      <c r="B224" s="424"/>
      <c r="C224" s="238"/>
      <c r="D224" s="255"/>
      <c r="E224" s="256"/>
      <c r="F224" s="458"/>
      <c r="G224" s="479"/>
    </row>
    <row r="225" spans="1:7" s="146" customFormat="1" ht="15" x14ac:dyDescent="0.2">
      <c r="A225" s="379">
        <v>198</v>
      </c>
      <c r="B225" s="424"/>
      <c r="C225" s="238"/>
      <c r="D225" s="255"/>
      <c r="E225" s="256"/>
      <c r="F225" s="458"/>
      <c r="G225" s="479"/>
    </row>
    <row r="226" spans="1:7" s="146" customFormat="1" ht="15" x14ac:dyDescent="0.2">
      <c r="A226" s="379">
        <v>199</v>
      </c>
      <c r="B226" s="424"/>
      <c r="C226" s="238"/>
      <c r="D226" s="255"/>
      <c r="E226" s="256"/>
      <c r="F226" s="458"/>
      <c r="G226" s="479"/>
    </row>
    <row r="227" spans="1:7" s="146" customFormat="1" ht="15" x14ac:dyDescent="0.2">
      <c r="A227" s="379">
        <v>200</v>
      </c>
      <c r="B227" s="424"/>
      <c r="C227" s="238"/>
      <c r="D227" s="255"/>
      <c r="E227" s="256"/>
      <c r="F227" s="458"/>
      <c r="G227" s="479"/>
    </row>
    <row r="228" spans="1:7" s="146" customFormat="1" ht="15" x14ac:dyDescent="0.2">
      <c r="A228" s="379">
        <v>201</v>
      </c>
      <c r="B228" s="424"/>
      <c r="C228" s="238"/>
      <c r="D228" s="255"/>
      <c r="E228" s="256"/>
      <c r="F228" s="458"/>
      <c r="G228" s="479"/>
    </row>
    <row r="229" spans="1:7" s="146" customFormat="1" ht="15" x14ac:dyDescent="0.2">
      <c r="A229" s="379">
        <v>202</v>
      </c>
      <c r="B229" s="424"/>
      <c r="C229" s="238"/>
      <c r="D229" s="255"/>
      <c r="E229" s="256"/>
      <c r="F229" s="458"/>
      <c r="G229" s="479"/>
    </row>
    <row r="230" spans="1:7" s="146" customFormat="1" ht="15" x14ac:dyDescent="0.2">
      <c r="A230" s="379">
        <v>203</v>
      </c>
      <c r="B230" s="424"/>
      <c r="C230" s="238"/>
      <c r="D230" s="255"/>
      <c r="E230" s="256"/>
      <c r="F230" s="458"/>
      <c r="G230" s="479"/>
    </row>
    <row r="231" spans="1:7" s="146" customFormat="1" ht="15" x14ac:dyDescent="0.2">
      <c r="A231" s="379">
        <v>204</v>
      </c>
      <c r="B231" s="424"/>
      <c r="C231" s="238"/>
      <c r="D231" s="255"/>
      <c r="E231" s="256"/>
      <c r="F231" s="458"/>
      <c r="G231" s="479"/>
    </row>
    <row r="232" spans="1:7" s="146" customFormat="1" ht="15" x14ac:dyDescent="0.2">
      <c r="A232" s="379">
        <v>205</v>
      </c>
      <c r="B232" s="424"/>
      <c r="C232" s="238"/>
      <c r="D232" s="255"/>
      <c r="E232" s="256"/>
      <c r="F232" s="458"/>
      <c r="G232" s="479"/>
    </row>
    <row r="233" spans="1:7" s="146" customFormat="1" ht="15" x14ac:dyDescent="0.2">
      <c r="A233" s="379">
        <v>206</v>
      </c>
      <c r="B233" s="424"/>
      <c r="C233" s="238"/>
      <c r="D233" s="255"/>
      <c r="E233" s="256"/>
      <c r="F233" s="458"/>
      <c r="G233" s="479"/>
    </row>
    <row r="234" spans="1:7" s="146" customFormat="1" ht="15" x14ac:dyDescent="0.2">
      <c r="A234" s="379">
        <v>207</v>
      </c>
      <c r="B234" s="424"/>
      <c r="C234" s="238"/>
      <c r="D234" s="255"/>
      <c r="E234" s="256"/>
      <c r="F234" s="458"/>
      <c r="G234" s="479"/>
    </row>
    <row r="235" spans="1:7" s="146" customFormat="1" ht="15" x14ac:dyDescent="0.2">
      <c r="A235" s="379">
        <v>208</v>
      </c>
      <c r="B235" s="424"/>
      <c r="C235" s="238"/>
      <c r="D235" s="255"/>
      <c r="E235" s="256"/>
      <c r="F235" s="458"/>
      <c r="G235" s="479"/>
    </row>
    <row r="236" spans="1:7" s="146" customFormat="1" ht="15" x14ac:dyDescent="0.2">
      <c r="A236" s="379">
        <v>209</v>
      </c>
      <c r="B236" s="424"/>
      <c r="C236" s="238"/>
      <c r="D236" s="255"/>
      <c r="E236" s="256"/>
      <c r="F236" s="458"/>
      <c r="G236" s="479"/>
    </row>
    <row r="237" spans="1:7" s="146" customFormat="1" ht="15" x14ac:dyDescent="0.2">
      <c r="A237" s="379">
        <v>210</v>
      </c>
      <c r="B237" s="424"/>
      <c r="C237" s="238"/>
      <c r="D237" s="255"/>
      <c r="E237" s="256"/>
      <c r="F237" s="458"/>
      <c r="G237" s="479"/>
    </row>
    <row r="238" spans="1:7" s="146" customFormat="1" ht="15" x14ac:dyDescent="0.2">
      <c r="A238" s="379">
        <v>211</v>
      </c>
      <c r="B238" s="424"/>
      <c r="C238" s="238"/>
      <c r="D238" s="255"/>
      <c r="E238" s="256"/>
      <c r="F238" s="458"/>
      <c r="G238" s="479"/>
    </row>
    <row r="239" spans="1:7" s="146" customFormat="1" ht="15" x14ac:dyDescent="0.2">
      <c r="A239" s="379">
        <v>212</v>
      </c>
      <c r="B239" s="424"/>
      <c r="C239" s="238"/>
      <c r="D239" s="255"/>
      <c r="E239" s="256"/>
      <c r="F239" s="458"/>
      <c r="G239" s="479"/>
    </row>
    <row r="240" spans="1:7" s="146" customFormat="1" ht="15" x14ac:dyDescent="0.2">
      <c r="A240" s="379">
        <v>213</v>
      </c>
      <c r="B240" s="424"/>
      <c r="C240" s="238"/>
      <c r="D240" s="255"/>
      <c r="E240" s="256"/>
      <c r="F240" s="458"/>
      <c r="G240" s="479"/>
    </row>
    <row r="241" spans="1:7" s="146" customFormat="1" ht="15" x14ac:dyDescent="0.2">
      <c r="A241" s="379">
        <v>214</v>
      </c>
      <c r="B241" s="424"/>
      <c r="C241" s="238"/>
      <c r="D241" s="255"/>
      <c r="E241" s="256"/>
      <c r="F241" s="458"/>
      <c r="G241" s="479"/>
    </row>
    <row r="242" spans="1:7" s="146" customFormat="1" ht="15" x14ac:dyDescent="0.2">
      <c r="A242" s="379">
        <v>215</v>
      </c>
      <c r="B242" s="424"/>
      <c r="C242" s="238"/>
      <c r="D242" s="255"/>
      <c r="E242" s="256"/>
      <c r="F242" s="458"/>
      <c r="G242" s="479"/>
    </row>
    <row r="243" spans="1:7" s="146" customFormat="1" ht="15" x14ac:dyDescent="0.2">
      <c r="A243" s="379">
        <v>216</v>
      </c>
      <c r="B243" s="424"/>
      <c r="C243" s="238"/>
      <c r="D243" s="255"/>
      <c r="E243" s="256"/>
      <c r="F243" s="458"/>
      <c r="G243" s="479"/>
    </row>
    <row r="244" spans="1:7" s="146" customFormat="1" ht="15" x14ac:dyDescent="0.2">
      <c r="A244" s="379">
        <v>217</v>
      </c>
      <c r="B244" s="424"/>
      <c r="C244" s="238"/>
      <c r="D244" s="255"/>
      <c r="E244" s="256"/>
      <c r="F244" s="458"/>
      <c r="G244" s="479"/>
    </row>
    <row r="245" spans="1:7" s="146" customFormat="1" ht="15" x14ac:dyDescent="0.2">
      <c r="A245" s="379">
        <v>218</v>
      </c>
      <c r="B245" s="424"/>
      <c r="C245" s="238"/>
      <c r="D245" s="255"/>
      <c r="E245" s="256"/>
      <c r="F245" s="458"/>
      <c r="G245" s="479"/>
    </row>
    <row r="246" spans="1:7" s="146" customFormat="1" ht="15" x14ac:dyDescent="0.2">
      <c r="A246" s="379">
        <v>219</v>
      </c>
      <c r="B246" s="424"/>
      <c r="C246" s="238"/>
      <c r="D246" s="255"/>
      <c r="E246" s="256"/>
      <c r="F246" s="458"/>
      <c r="G246" s="479"/>
    </row>
    <row r="247" spans="1:7" s="146" customFormat="1" ht="15" x14ac:dyDescent="0.2">
      <c r="A247" s="379">
        <v>220</v>
      </c>
      <c r="B247" s="424"/>
      <c r="C247" s="238"/>
      <c r="D247" s="255"/>
      <c r="E247" s="256"/>
      <c r="F247" s="458"/>
      <c r="G247" s="479"/>
    </row>
    <row r="248" spans="1:7" s="146" customFormat="1" ht="15" x14ac:dyDescent="0.2">
      <c r="A248" s="379">
        <v>221</v>
      </c>
      <c r="B248" s="424"/>
      <c r="C248" s="238"/>
      <c r="D248" s="255"/>
      <c r="E248" s="256"/>
      <c r="F248" s="458"/>
      <c r="G248" s="479"/>
    </row>
    <row r="249" spans="1:7" s="146" customFormat="1" ht="15" x14ac:dyDescent="0.2">
      <c r="A249" s="379">
        <v>222</v>
      </c>
      <c r="B249" s="424"/>
      <c r="C249" s="238"/>
      <c r="D249" s="255"/>
      <c r="E249" s="256"/>
      <c r="F249" s="458"/>
      <c r="G249" s="479"/>
    </row>
    <row r="250" spans="1:7" s="146" customFormat="1" ht="15" x14ac:dyDescent="0.2">
      <c r="A250" s="379">
        <v>223</v>
      </c>
      <c r="B250" s="424"/>
      <c r="C250" s="238"/>
      <c r="D250" s="255"/>
      <c r="E250" s="256"/>
      <c r="F250" s="458"/>
      <c r="G250" s="479"/>
    </row>
    <row r="251" spans="1:7" s="146" customFormat="1" ht="15" x14ac:dyDescent="0.2">
      <c r="A251" s="379">
        <v>224</v>
      </c>
      <c r="B251" s="424"/>
      <c r="C251" s="238"/>
      <c r="D251" s="255"/>
      <c r="E251" s="256"/>
      <c r="F251" s="458"/>
      <c r="G251" s="479"/>
    </row>
    <row r="252" spans="1:7" s="146" customFormat="1" ht="15" x14ac:dyDescent="0.2">
      <c r="A252" s="379">
        <v>225</v>
      </c>
      <c r="B252" s="424"/>
      <c r="C252" s="238"/>
      <c r="D252" s="255"/>
      <c r="E252" s="256"/>
      <c r="F252" s="458"/>
      <c r="G252" s="479"/>
    </row>
    <row r="253" spans="1:7" s="146" customFormat="1" ht="15" x14ac:dyDescent="0.2">
      <c r="A253" s="379">
        <v>226</v>
      </c>
      <c r="B253" s="424"/>
      <c r="C253" s="238"/>
      <c r="D253" s="255"/>
      <c r="E253" s="256"/>
      <c r="F253" s="458"/>
      <c r="G253" s="479"/>
    </row>
    <row r="254" spans="1:7" s="146" customFormat="1" ht="15" x14ac:dyDescent="0.2">
      <c r="A254" s="379">
        <v>227</v>
      </c>
      <c r="B254" s="424"/>
      <c r="C254" s="238"/>
      <c r="D254" s="255"/>
      <c r="E254" s="256"/>
      <c r="F254" s="458"/>
      <c r="G254" s="479"/>
    </row>
    <row r="255" spans="1:7" s="146" customFormat="1" ht="15" x14ac:dyDescent="0.2">
      <c r="A255" s="379">
        <v>228</v>
      </c>
      <c r="B255" s="424"/>
      <c r="C255" s="238"/>
      <c r="D255" s="255"/>
      <c r="E255" s="256"/>
      <c r="F255" s="458"/>
      <c r="G255" s="479"/>
    </row>
    <row r="256" spans="1:7" s="146" customFormat="1" ht="15" x14ac:dyDescent="0.2">
      <c r="A256" s="379">
        <v>229</v>
      </c>
      <c r="B256" s="424"/>
      <c r="C256" s="238"/>
      <c r="D256" s="255"/>
      <c r="E256" s="256"/>
      <c r="F256" s="458"/>
      <c r="G256" s="479"/>
    </row>
    <row r="257" spans="1:7" s="146" customFormat="1" ht="15" x14ac:dyDescent="0.2">
      <c r="A257" s="379">
        <v>230</v>
      </c>
      <c r="B257" s="424"/>
      <c r="C257" s="238"/>
      <c r="D257" s="255"/>
      <c r="E257" s="256"/>
      <c r="F257" s="458"/>
      <c r="G257" s="479"/>
    </row>
    <row r="258" spans="1:7" s="146" customFormat="1" ht="15" x14ac:dyDescent="0.2">
      <c r="A258" s="379">
        <v>231</v>
      </c>
      <c r="B258" s="424"/>
      <c r="C258" s="238"/>
      <c r="D258" s="255"/>
      <c r="E258" s="256"/>
      <c r="F258" s="458"/>
      <c r="G258" s="479"/>
    </row>
    <row r="259" spans="1:7" s="146" customFormat="1" ht="15" x14ac:dyDescent="0.2">
      <c r="A259" s="379">
        <v>232</v>
      </c>
      <c r="B259" s="424"/>
      <c r="C259" s="238"/>
      <c r="D259" s="255"/>
      <c r="E259" s="256"/>
      <c r="F259" s="458"/>
      <c r="G259" s="479"/>
    </row>
    <row r="260" spans="1:7" s="146" customFormat="1" ht="15" x14ac:dyDescent="0.2">
      <c r="A260" s="379">
        <v>233</v>
      </c>
      <c r="B260" s="424"/>
      <c r="C260" s="238"/>
      <c r="D260" s="255"/>
      <c r="E260" s="256"/>
      <c r="F260" s="458"/>
      <c r="G260" s="479"/>
    </row>
    <row r="261" spans="1:7" s="146" customFormat="1" ht="15" x14ac:dyDescent="0.2">
      <c r="A261" s="379">
        <v>234</v>
      </c>
      <c r="B261" s="424"/>
      <c r="C261" s="238"/>
      <c r="D261" s="255"/>
      <c r="E261" s="256"/>
      <c r="F261" s="458"/>
      <c r="G261" s="479"/>
    </row>
    <row r="262" spans="1:7" s="146" customFormat="1" ht="15" x14ac:dyDescent="0.2">
      <c r="A262" s="379">
        <v>235</v>
      </c>
      <c r="B262" s="424"/>
      <c r="C262" s="238"/>
      <c r="D262" s="255"/>
      <c r="E262" s="256"/>
      <c r="F262" s="458"/>
      <c r="G262" s="479"/>
    </row>
    <row r="263" spans="1:7" s="146" customFormat="1" ht="15" x14ac:dyDescent="0.2">
      <c r="A263" s="379">
        <v>236</v>
      </c>
      <c r="B263" s="424"/>
      <c r="C263" s="238"/>
      <c r="D263" s="255"/>
      <c r="E263" s="256"/>
      <c r="F263" s="458"/>
      <c r="G263" s="479"/>
    </row>
    <row r="264" spans="1:7" s="146" customFormat="1" ht="15" x14ac:dyDescent="0.2">
      <c r="A264" s="379">
        <v>237</v>
      </c>
      <c r="B264" s="424"/>
      <c r="C264" s="238"/>
      <c r="D264" s="255"/>
      <c r="E264" s="256"/>
      <c r="F264" s="458"/>
      <c r="G264" s="479"/>
    </row>
    <row r="265" spans="1:7" s="146" customFormat="1" ht="15" x14ac:dyDescent="0.2">
      <c r="A265" s="379">
        <v>238</v>
      </c>
      <c r="B265" s="424"/>
      <c r="C265" s="238"/>
      <c r="D265" s="255"/>
      <c r="E265" s="256"/>
      <c r="F265" s="458"/>
      <c r="G265" s="479"/>
    </row>
    <row r="266" spans="1:7" s="146" customFormat="1" ht="15" x14ac:dyDescent="0.2">
      <c r="A266" s="379">
        <v>239</v>
      </c>
      <c r="B266" s="424"/>
      <c r="C266" s="238"/>
      <c r="D266" s="255"/>
      <c r="E266" s="256"/>
      <c r="F266" s="458"/>
      <c r="G266" s="479"/>
    </row>
    <row r="267" spans="1:7" s="146" customFormat="1" ht="15" x14ac:dyDescent="0.2">
      <c r="A267" s="379">
        <v>240</v>
      </c>
      <c r="B267" s="424"/>
      <c r="C267" s="238"/>
      <c r="D267" s="255"/>
      <c r="E267" s="256"/>
      <c r="F267" s="458"/>
      <c r="G267" s="479"/>
    </row>
    <row r="268" spans="1:7" s="146" customFormat="1" ht="15" x14ac:dyDescent="0.2">
      <c r="A268" s="379">
        <v>241</v>
      </c>
      <c r="B268" s="424"/>
      <c r="C268" s="238"/>
      <c r="D268" s="255"/>
      <c r="E268" s="256"/>
      <c r="F268" s="458"/>
      <c r="G268" s="479"/>
    </row>
    <row r="269" spans="1:7" s="146" customFormat="1" ht="15" x14ac:dyDescent="0.2">
      <c r="A269" s="379">
        <v>242</v>
      </c>
      <c r="B269" s="424"/>
      <c r="C269" s="238"/>
      <c r="D269" s="255"/>
      <c r="E269" s="256"/>
      <c r="F269" s="458"/>
      <c r="G269" s="479"/>
    </row>
    <row r="270" spans="1:7" s="146" customFormat="1" ht="15" x14ac:dyDescent="0.2">
      <c r="A270" s="379">
        <v>243</v>
      </c>
      <c r="B270" s="424"/>
      <c r="C270" s="238"/>
      <c r="D270" s="255"/>
      <c r="E270" s="256"/>
      <c r="F270" s="458"/>
      <c r="G270" s="479"/>
    </row>
    <row r="271" spans="1:7" s="146" customFormat="1" ht="15" x14ac:dyDescent="0.2">
      <c r="A271" s="379">
        <v>244</v>
      </c>
      <c r="B271" s="424"/>
      <c r="C271" s="238"/>
      <c r="D271" s="255"/>
      <c r="E271" s="256"/>
      <c r="F271" s="458"/>
      <c r="G271" s="479"/>
    </row>
    <row r="272" spans="1:7" s="146" customFormat="1" ht="15" x14ac:dyDescent="0.2">
      <c r="A272" s="379">
        <v>245</v>
      </c>
      <c r="B272" s="424"/>
      <c r="C272" s="238"/>
      <c r="D272" s="255"/>
      <c r="E272" s="256"/>
      <c r="F272" s="458"/>
      <c r="G272" s="479"/>
    </row>
    <row r="273" spans="1:7" s="146" customFormat="1" ht="15" x14ac:dyDescent="0.2">
      <c r="A273" s="379">
        <v>246</v>
      </c>
      <c r="B273" s="424"/>
      <c r="C273" s="238"/>
      <c r="D273" s="255"/>
      <c r="E273" s="256"/>
      <c r="F273" s="458"/>
      <c r="G273" s="479"/>
    </row>
    <row r="274" spans="1:7" s="146" customFormat="1" ht="15" x14ac:dyDescent="0.2">
      <c r="A274" s="379">
        <v>247</v>
      </c>
      <c r="B274" s="424"/>
      <c r="C274" s="238"/>
      <c r="D274" s="255"/>
      <c r="E274" s="256"/>
      <c r="F274" s="458"/>
      <c r="G274" s="479"/>
    </row>
    <row r="275" spans="1:7" s="146" customFormat="1" ht="15" x14ac:dyDescent="0.2">
      <c r="A275" s="379">
        <v>248</v>
      </c>
      <c r="B275" s="424"/>
      <c r="C275" s="238"/>
      <c r="D275" s="255"/>
      <c r="E275" s="256"/>
      <c r="F275" s="458"/>
      <c r="G275" s="479"/>
    </row>
    <row r="276" spans="1:7" s="146" customFormat="1" ht="15" x14ac:dyDescent="0.2">
      <c r="A276" s="379">
        <v>249</v>
      </c>
      <c r="B276" s="424"/>
      <c r="C276" s="238"/>
      <c r="D276" s="255"/>
      <c r="E276" s="256"/>
      <c r="F276" s="458"/>
      <c r="G276" s="479"/>
    </row>
    <row r="277" spans="1:7" s="146" customFormat="1" ht="15" x14ac:dyDescent="0.2">
      <c r="A277" s="379">
        <v>250</v>
      </c>
      <c r="B277" s="424"/>
      <c r="C277" s="238"/>
      <c r="D277" s="255"/>
      <c r="E277" s="256"/>
      <c r="F277" s="458"/>
      <c r="G277" s="479"/>
    </row>
    <row r="278" spans="1:7" s="146" customFormat="1" ht="15" x14ac:dyDescent="0.2">
      <c r="A278" s="379">
        <v>251</v>
      </c>
      <c r="B278" s="424"/>
      <c r="C278" s="238"/>
      <c r="D278" s="255"/>
      <c r="E278" s="256"/>
      <c r="F278" s="458"/>
      <c r="G278" s="479"/>
    </row>
    <row r="279" spans="1:7" s="146" customFormat="1" ht="15" x14ac:dyDescent="0.2">
      <c r="A279" s="379">
        <v>252</v>
      </c>
      <c r="B279" s="424"/>
      <c r="C279" s="238"/>
      <c r="D279" s="255"/>
      <c r="E279" s="256"/>
      <c r="F279" s="458"/>
      <c r="G279" s="479"/>
    </row>
    <row r="280" spans="1:7" s="146" customFormat="1" ht="15" x14ac:dyDescent="0.2">
      <c r="A280" s="379">
        <v>253</v>
      </c>
      <c r="B280" s="424"/>
      <c r="C280" s="238"/>
      <c r="D280" s="255"/>
      <c r="E280" s="256"/>
      <c r="F280" s="458"/>
      <c r="G280" s="479"/>
    </row>
    <row r="281" spans="1:7" s="146" customFormat="1" ht="15" x14ac:dyDescent="0.2">
      <c r="A281" s="379">
        <v>254</v>
      </c>
      <c r="B281" s="424"/>
      <c r="C281" s="238"/>
      <c r="D281" s="255"/>
      <c r="E281" s="256"/>
      <c r="F281" s="458"/>
      <c r="G281" s="479"/>
    </row>
    <row r="282" spans="1:7" s="146" customFormat="1" ht="15" x14ac:dyDescent="0.2">
      <c r="A282" s="379">
        <v>255</v>
      </c>
      <c r="B282" s="424"/>
      <c r="C282" s="238"/>
      <c r="D282" s="255"/>
      <c r="E282" s="256"/>
      <c r="F282" s="458"/>
      <c r="G282" s="479"/>
    </row>
    <row r="283" spans="1:7" s="146" customFormat="1" ht="15" x14ac:dyDescent="0.2">
      <c r="A283" s="379">
        <v>256</v>
      </c>
      <c r="B283" s="424"/>
      <c r="C283" s="238"/>
      <c r="D283" s="255"/>
      <c r="E283" s="256"/>
      <c r="F283" s="458"/>
      <c r="G283" s="479"/>
    </row>
    <row r="284" spans="1:7" s="146" customFormat="1" ht="15" x14ac:dyDescent="0.2">
      <c r="A284" s="379">
        <v>257</v>
      </c>
      <c r="B284" s="424"/>
      <c r="C284" s="238"/>
      <c r="D284" s="255"/>
      <c r="E284" s="256"/>
      <c r="F284" s="458"/>
      <c r="G284" s="479"/>
    </row>
    <row r="285" spans="1:7" s="146" customFormat="1" ht="15" x14ac:dyDescent="0.2">
      <c r="A285" s="379">
        <v>258</v>
      </c>
      <c r="B285" s="424"/>
      <c r="C285" s="238"/>
      <c r="D285" s="255"/>
      <c r="E285" s="256"/>
      <c r="F285" s="458"/>
      <c r="G285" s="479"/>
    </row>
    <row r="286" spans="1:7" s="146" customFormat="1" ht="15" x14ac:dyDescent="0.2">
      <c r="A286" s="379">
        <v>259</v>
      </c>
      <c r="B286" s="424"/>
      <c r="C286" s="238"/>
      <c r="D286" s="255"/>
      <c r="E286" s="256"/>
      <c r="F286" s="458"/>
      <c r="G286" s="479"/>
    </row>
    <row r="287" spans="1:7" s="146" customFormat="1" ht="15" x14ac:dyDescent="0.2">
      <c r="A287" s="379">
        <v>260</v>
      </c>
      <c r="B287" s="424"/>
      <c r="C287" s="238"/>
      <c r="D287" s="255"/>
      <c r="E287" s="256"/>
      <c r="F287" s="458"/>
      <c r="G287" s="479"/>
    </row>
    <row r="288" spans="1:7" s="146" customFormat="1" ht="15" x14ac:dyDescent="0.2">
      <c r="A288" s="379">
        <v>261</v>
      </c>
      <c r="B288" s="424"/>
      <c r="C288" s="238"/>
      <c r="D288" s="255"/>
      <c r="E288" s="256"/>
      <c r="F288" s="458"/>
      <c r="G288" s="479"/>
    </row>
    <row r="289" spans="1:7" s="146" customFormat="1" ht="15" x14ac:dyDescent="0.2">
      <c r="A289" s="379">
        <v>262</v>
      </c>
      <c r="B289" s="424"/>
      <c r="C289" s="238"/>
      <c r="D289" s="255"/>
      <c r="E289" s="256"/>
      <c r="F289" s="458"/>
      <c r="G289" s="479"/>
    </row>
    <row r="290" spans="1:7" s="146" customFormat="1" ht="15" x14ac:dyDescent="0.2">
      <c r="A290" s="379">
        <v>263</v>
      </c>
      <c r="B290" s="424"/>
      <c r="C290" s="238"/>
      <c r="D290" s="255"/>
      <c r="E290" s="256"/>
      <c r="F290" s="458"/>
      <c r="G290" s="479"/>
    </row>
    <row r="291" spans="1:7" s="146" customFormat="1" ht="15" x14ac:dyDescent="0.2">
      <c r="A291" s="379">
        <v>264</v>
      </c>
      <c r="B291" s="424"/>
      <c r="C291" s="238"/>
      <c r="D291" s="255"/>
      <c r="E291" s="256"/>
      <c r="F291" s="458"/>
      <c r="G291" s="479"/>
    </row>
    <row r="292" spans="1:7" s="146" customFormat="1" ht="15" x14ac:dyDescent="0.2">
      <c r="A292" s="379">
        <v>265</v>
      </c>
      <c r="B292" s="424"/>
      <c r="C292" s="238"/>
      <c r="D292" s="255"/>
      <c r="E292" s="256"/>
      <c r="F292" s="458"/>
      <c r="G292" s="479"/>
    </row>
    <row r="293" spans="1:7" s="146" customFormat="1" ht="15" x14ac:dyDescent="0.2">
      <c r="A293" s="379">
        <v>266</v>
      </c>
      <c r="B293" s="424"/>
      <c r="C293" s="238"/>
      <c r="D293" s="255"/>
      <c r="E293" s="256"/>
      <c r="F293" s="458"/>
      <c r="G293" s="479"/>
    </row>
    <row r="294" spans="1:7" s="146" customFormat="1" ht="15" x14ac:dyDescent="0.2">
      <c r="A294" s="379">
        <v>267</v>
      </c>
      <c r="B294" s="424"/>
      <c r="C294" s="238"/>
      <c r="D294" s="255"/>
      <c r="E294" s="256"/>
      <c r="F294" s="458"/>
      <c r="G294" s="479"/>
    </row>
    <row r="295" spans="1:7" s="146" customFormat="1" ht="15" x14ac:dyDescent="0.2">
      <c r="A295" s="379">
        <v>268</v>
      </c>
      <c r="B295" s="424"/>
      <c r="C295" s="238"/>
      <c r="D295" s="255"/>
      <c r="E295" s="256"/>
      <c r="F295" s="458"/>
      <c r="G295" s="479"/>
    </row>
    <row r="296" spans="1:7" s="146" customFormat="1" ht="15" x14ac:dyDescent="0.2">
      <c r="A296" s="379">
        <v>269</v>
      </c>
      <c r="B296" s="424"/>
      <c r="C296" s="238"/>
      <c r="D296" s="255"/>
      <c r="E296" s="256"/>
      <c r="F296" s="458"/>
      <c r="G296" s="479"/>
    </row>
    <row r="297" spans="1:7" s="146" customFormat="1" ht="15" x14ac:dyDescent="0.2">
      <c r="A297" s="379">
        <v>270</v>
      </c>
      <c r="B297" s="424"/>
      <c r="C297" s="238"/>
      <c r="D297" s="255"/>
      <c r="E297" s="256"/>
      <c r="F297" s="458"/>
      <c r="G297" s="479"/>
    </row>
    <row r="298" spans="1:7" s="146" customFormat="1" ht="15" x14ac:dyDescent="0.2">
      <c r="A298" s="379">
        <v>271</v>
      </c>
      <c r="B298" s="424"/>
      <c r="C298" s="238"/>
      <c r="D298" s="255"/>
      <c r="E298" s="256"/>
      <c r="F298" s="458"/>
      <c r="G298" s="479"/>
    </row>
    <row r="299" spans="1:7" s="146" customFormat="1" ht="15" x14ac:dyDescent="0.2">
      <c r="A299" s="379">
        <v>272</v>
      </c>
      <c r="B299" s="424"/>
      <c r="C299" s="238"/>
      <c r="D299" s="255"/>
      <c r="E299" s="256"/>
      <c r="F299" s="458"/>
      <c r="G299" s="479"/>
    </row>
    <row r="300" spans="1:7" s="146" customFormat="1" ht="15" x14ac:dyDescent="0.2">
      <c r="A300" s="379">
        <v>273</v>
      </c>
      <c r="B300" s="424"/>
      <c r="C300" s="238"/>
      <c r="D300" s="255"/>
      <c r="E300" s="256"/>
      <c r="F300" s="458"/>
      <c r="G300" s="479"/>
    </row>
    <row r="301" spans="1:7" s="146" customFormat="1" ht="15" x14ac:dyDescent="0.2">
      <c r="A301" s="379">
        <v>274</v>
      </c>
      <c r="B301" s="424"/>
      <c r="C301" s="238"/>
      <c r="D301" s="255"/>
      <c r="E301" s="256"/>
      <c r="F301" s="458"/>
      <c r="G301" s="479"/>
    </row>
    <row r="302" spans="1:7" s="146" customFormat="1" ht="15" x14ac:dyDescent="0.2">
      <c r="A302" s="379">
        <v>275</v>
      </c>
      <c r="B302" s="424"/>
      <c r="C302" s="238"/>
      <c r="D302" s="255"/>
      <c r="E302" s="256"/>
      <c r="F302" s="458"/>
      <c r="G302" s="479"/>
    </row>
    <row r="303" spans="1:7" s="146" customFormat="1" ht="15" x14ac:dyDescent="0.2">
      <c r="A303" s="379">
        <v>276</v>
      </c>
      <c r="B303" s="424"/>
      <c r="C303" s="238"/>
      <c r="D303" s="255"/>
      <c r="E303" s="256"/>
      <c r="F303" s="458"/>
      <c r="G303" s="479"/>
    </row>
    <row r="304" spans="1:7" s="146" customFormat="1" ht="15" x14ac:dyDescent="0.2">
      <c r="A304" s="379">
        <v>277</v>
      </c>
      <c r="B304" s="424"/>
      <c r="C304" s="238"/>
      <c r="D304" s="255"/>
      <c r="E304" s="256"/>
      <c r="F304" s="458"/>
      <c r="G304" s="479"/>
    </row>
    <row r="305" spans="1:7" s="146" customFormat="1" ht="15" x14ac:dyDescent="0.2">
      <c r="A305" s="379">
        <v>278</v>
      </c>
      <c r="B305" s="424"/>
      <c r="C305" s="238"/>
      <c r="D305" s="255"/>
      <c r="E305" s="256"/>
      <c r="F305" s="458"/>
      <c r="G305" s="479"/>
    </row>
    <row r="306" spans="1:7" s="146" customFormat="1" ht="15" x14ac:dyDescent="0.2">
      <c r="A306" s="379">
        <v>279</v>
      </c>
      <c r="B306" s="424"/>
      <c r="C306" s="238"/>
      <c r="D306" s="255"/>
      <c r="E306" s="256"/>
      <c r="F306" s="458"/>
      <c r="G306" s="479"/>
    </row>
    <row r="307" spans="1:7" s="146" customFormat="1" ht="15" x14ac:dyDescent="0.2">
      <c r="A307" s="379">
        <v>280</v>
      </c>
      <c r="B307" s="424"/>
      <c r="C307" s="238"/>
      <c r="D307" s="255"/>
      <c r="E307" s="256"/>
      <c r="F307" s="458"/>
      <c r="G307" s="479"/>
    </row>
    <row r="308" spans="1:7" s="146" customFormat="1" ht="15" x14ac:dyDescent="0.2">
      <c r="A308" s="379">
        <v>281</v>
      </c>
      <c r="B308" s="424"/>
      <c r="C308" s="238"/>
      <c r="D308" s="255"/>
      <c r="E308" s="256"/>
      <c r="F308" s="458"/>
      <c r="G308" s="479"/>
    </row>
    <row r="309" spans="1:7" s="146" customFormat="1" ht="15" x14ac:dyDescent="0.2">
      <c r="A309" s="379">
        <v>282</v>
      </c>
      <c r="B309" s="424"/>
      <c r="C309" s="238"/>
      <c r="D309" s="255"/>
      <c r="E309" s="256"/>
      <c r="F309" s="458"/>
      <c r="G309" s="479"/>
    </row>
    <row r="310" spans="1:7" s="146" customFormat="1" ht="15" x14ac:dyDescent="0.2">
      <c r="A310" s="379">
        <v>283</v>
      </c>
      <c r="B310" s="424"/>
      <c r="C310" s="238"/>
      <c r="D310" s="255"/>
      <c r="E310" s="256"/>
      <c r="F310" s="458"/>
      <c r="G310" s="479"/>
    </row>
    <row r="311" spans="1:7" s="146" customFormat="1" ht="15" x14ac:dyDescent="0.2">
      <c r="A311" s="379">
        <v>284</v>
      </c>
      <c r="B311" s="424"/>
      <c r="C311" s="238"/>
      <c r="D311" s="255"/>
      <c r="E311" s="256"/>
      <c r="F311" s="458"/>
      <c r="G311" s="479"/>
    </row>
    <row r="312" spans="1:7" s="146" customFormat="1" ht="15" x14ac:dyDescent="0.2">
      <c r="A312" s="379">
        <v>285</v>
      </c>
      <c r="B312" s="424"/>
      <c r="C312" s="238"/>
      <c r="D312" s="255"/>
      <c r="E312" s="256"/>
      <c r="F312" s="458"/>
      <c r="G312" s="479"/>
    </row>
    <row r="313" spans="1:7" s="146" customFormat="1" ht="15" x14ac:dyDescent="0.2">
      <c r="A313" s="379">
        <v>286</v>
      </c>
      <c r="B313" s="424"/>
      <c r="C313" s="238"/>
      <c r="D313" s="255"/>
      <c r="E313" s="256"/>
      <c r="F313" s="458"/>
      <c r="G313" s="479"/>
    </row>
    <row r="314" spans="1:7" s="146" customFormat="1" ht="15" x14ac:dyDescent="0.2">
      <c r="A314" s="379">
        <v>287</v>
      </c>
      <c r="B314" s="424"/>
      <c r="C314" s="238"/>
      <c r="D314" s="255"/>
      <c r="E314" s="256"/>
      <c r="F314" s="458"/>
      <c r="G314" s="479"/>
    </row>
    <row r="315" spans="1:7" s="146" customFormat="1" ht="15" x14ac:dyDescent="0.2">
      <c r="A315" s="379">
        <v>288</v>
      </c>
      <c r="B315" s="424"/>
      <c r="C315" s="238"/>
      <c r="D315" s="255"/>
      <c r="E315" s="256"/>
      <c r="F315" s="458"/>
      <c r="G315" s="479"/>
    </row>
    <row r="316" spans="1:7" s="146" customFormat="1" ht="15" x14ac:dyDescent="0.2">
      <c r="A316" s="379">
        <v>289</v>
      </c>
      <c r="B316" s="424"/>
      <c r="C316" s="238"/>
      <c r="D316" s="255"/>
      <c r="E316" s="256"/>
      <c r="F316" s="458"/>
      <c r="G316" s="479"/>
    </row>
    <row r="317" spans="1:7" s="146" customFormat="1" ht="15" x14ac:dyDescent="0.2">
      <c r="A317" s="379">
        <v>290</v>
      </c>
      <c r="B317" s="424"/>
      <c r="C317" s="238"/>
      <c r="D317" s="255"/>
      <c r="E317" s="256"/>
      <c r="F317" s="458"/>
      <c r="G317" s="479"/>
    </row>
    <row r="318" spans="1:7" s="146" customFormat="1" ht="15" x14ac:dyDescent="0.2">
      <c r="A318" s="379">
        <v>291</v>
      </c>
      <c r="B318" s="424"/>
      <c r="C318" s="238"/>
      <c r="D318" s="255"/>
      <c r="E318" s="256"/>
      <c r="F318" s="458"/>
      <c r="G318" s="479"/>
    </row>
    <row r="319" spans="1:7" s="146" customFormat="1" ht="15" x14ac:dyDescent="0.2">
      <c r="A319" s="379">
        <v>292</v>
      </c>
      <c r="B319" s="424"/>
      <c r="C319" s="238"/>
      <c r="D319" s="255"/>
      <c r="E319" s="256"/>
      <c r="F319" s="458"/>
      <c r="G319" s="479"/>
    </row>
    <row r="320" spans="1:7" s="146" customFormat="1" ht="15" x14ac:dyDescent="0.2">
      <c r="A320" s="379">
        <v>293</v>
      </c>
      <c r="B320" s="424"/>
      <c r="C320" s="238"/>
      <c r="D320" s="255"/>
      <c r="E320" s="256"/>
      <c r="F320" s="458"/>
      <c r="G320" s="479"/>
    </row>
    <row r="321" spans="1:7" s="146" customFormat="1" ht="15" x14ac:dyDescent="0.2">
      <c r="A321" s="379">
        <v>294</v>
      </c>
      <c r="B321" s="424"/>
      <c r="C321" s="238"/>
      <c r="D321" s="255"/>
      <c r="E321" s="256"/>
      <c r="F321" s="458"/>
      <c r="G321" s="479"/>
    </row>
    <row r="322" spans="1:7" s="146" customFormat="1" ht="15" x14ac:dyDescent="0.2">
      <c r="A322" s="379">
        <v>295</v>
      </c>
      <c r="B322" s="424"/>
      <c r="C322" s="238"/>
      <c r="D322" s="255"/>
      <c r="E322" s="256"/>
      <c r="F322" s="458"/>
      <c r="G322" s="479"/>
    </row>
    <row r="323" spans="1:7" s="146" customFormat="1" ht="15" x14ac:dyDescent="0.2">
      <c r="A323" s="379">
        <v>296</v>
      </c>
      <c r="B323" s="424"/>
      <c r="C323" s="238"/>
      <c r="D323" s="255"/>
      <c r="E323" s="256"/>
      <c r="F323" s="458"/>
      <c r="G323" s="479"/>
    </row>
    <row r="324" spans="1:7" s="146" customFormat="1" ht="15" x14ac:dyDescent="0.2">
      <c r="A324" s="379">
        <v>297</v>
      </c>
      <c r="B324" s="424"/>
      <c r="C324" s="238"/>
      <c r="D324" s="255"/>
      <c r="E324" s="256"/>
      <c r="F324" s="458"/>
      <c r="G324" s="479"/>
    </row>
    <row r="325" spans="1:7" s="146" customFormat="1" ht="15" x14ac:dyDescent="0.2">
      <c r="A325" s="379">
        <v>298</v>
      </c>
      <c r="B325" s="424"/>
      <c r="C325" s="238"/>
      <c r="D325" s="255"/>
      <c r="E325" s="256"/>
      <c r="F325" s="458"/>
      <c r="G325" s="479"/>
    </row>
    <row r="326" spans="1:7" s="146" customFormat="1" ht="15" x14ac:dyDescent="0.2">
      <c r="A326" s="379">
        <v>299</v>
      </c>
      <c r="B326" s="424"/>
      <c r="C326" s="238"/>
      <c r="D326" s="255"/>
      <c r="E326" s="256"/>
      <c r="F326" s="458"/>
      <c r="G326" s="479"/>
    </row>
    <row r="327" spans="1:7" s="146" customFormat="1" ht="15" x14ac:dyDescent="0.2">
      <c r="A327" s="379">
        <v>300</v>
      </c>
      <c r="B327" s="424"/>
      <c r="C327" s="238"/>
      <c r="D327" s="255"/>
      <c r="E327" s="256"/>
      <c r="F327" s="458"/>
      <c r="G327" s="479"/>
    </row>
    <row r="328" spans="1:7" s="146" customFormat="1" ht="15" x14ac:dyDescent="0.2">
      <c r="A328" s="379">
        <v>301</v>
      </c>
      <c r="B328" s="424"/>
      <c r="C328" s="238"/>
      <c r="D328" s="255"/>
      <c r="E328" s="256"/>
      <c r="F328" s="458"/>
      <c r="G328" s="479"/>
    </row>
    <row r="329" spans="1:7" s="146" customFormat="1" ht="15" x14ac:dyDescent="0.2">
      <c r="A329" s="379">
        <v>302</v>
      </c>
      <c r="B329" s="424"/>
      <c r="C329" s="238"/>
      <c r="D329" s="255"/>
      <c r="E329" s="256"/>
      <c r="F329" s="458"/>
      <c r="G329" s="479"/>
    </row>
    <row r="330" spans="1:7" s="146" customFormat="1" ht="15" x14ac:dyDescent="0.2">
      <c r="A330" s="379">
        <v>303</v>
      </c>
      <c r="B330" s="424"/>
      <c r="C330" s="238"/>
      <c r="D330" s="255"/>
      <c r="E330" s="256"/>
      <c r="F330" s="458"/>
      <c r="G330" s="479"/>
    </row>
    <row r="331" spans="1:7" s="146" customFormat="1" ht="15" x14ac:dyDescent="0.2">
      <c r="A331" s="379">
        <v>304</v>
      </c>
      <c r="B331" s="424"/>
      <c r="C331" s="238"/>
      <c r="D331" s="255"/>
      <c r="E331" s="256"/>
      <c r="F331" s="458"/>
      <c r="G331" s="479"/>
    </row>
    <row r="332" spans="1:7" s="146" customFormat="1" ht="15" x14ac:dyDescent="0.2">
      <c r="A332" s="379">
        <v>305</v>
      </c>
      <c r="B332" s="424"/>
      <c r="C332" s="238"/>
      <c r="D332" s="255"/>
      <c r="E332" s="256"/>
      <c r="F332" s="458"/>
      <c r="G332" s="479"/>
    </row>
    <row r="333" spans="1:7" s="146" customFormat="1" ht="15" x14ac:dyDescent="0.2">
      <c r="A333" s="379">
        <v>306</v>
      </c>
      <c r="B333" s="424"/>
      <c r="C333" s="238"/>
      <c r="D333" s="255"/>
      <c r="E333" s="256"/>
      <c r="F333" s="458"/>
      <c r="G333" s="479"/>
    </row>
    <row r="334" spans="1:7" s="146" customFormat="1" ht="15" x14ac:dyDescent="0.2">
      <c r="A334" s="379">
        <v>307</v>
      </c>
      <c r="B334" s="424"/>
      <c r="C334" s="238"/>
      <c r="D334" s="255"/>
      <c r="E334" s="256"/>
      <c r="F334" s="458"/>
      <c r="G334" s="479"/>
    </row>
    <row r="335" spans="1:7" s="146" customFormat="1" ht="15" x14ac:dyDescent="0.2">
      <c r="A335" s="379">
        <v>308</v>
      </c>
      <c r="B335" s="424"/>
      <c r="C335" s="238"/>
      <c r="D335" s="255"/>
      <c r="E335" s="256"/>
      <c r="F335" s="458"/>
      <c r="G335" s="479"/>
    </row>
    <row r="336" spans="1:7" s="146" customFormat="1" ht="15" x14ac:dyDescent="0.2">
      <c r="A336" s="379">
        <v>309</v>
      </c>
      <c r="B336" s="424"/>
      <c r="C336" s="238"/>
      <c r="D336" s="255"/>
      <c r="E336" s="256"/>
      <c r="F336" s="458"/>
      <c r="G336" s="479"/>
    </row>
    <row r="337" spans="1:7" s="146" customFormat="1" ht="15" x14ac:dyDescent="0.2">
      <c r="A337" s="379">
        <v>310</v>
      </c>
      <c r="B337" s="424"/>
      <c r="C337" s="238"/>
      <c r="D337" s="255"/>
      <c r="E337" s="256"/>
      <c r="F337" s="458"/>
      <c r="G337" s="479"/>
    </row>
    <row r="338" spans="1:7" s="146" customFormat="1" ht="15" x14ac:dyDescent="0.2">
      <c r="A338" s="379">
        <v>311</v>
      </c>
      <c r="B338" s="424"/>
      <c r="C338" s="238"/>
      <c r="D338" s="255"/>
      <c r="E338" s="256"/>
      <c r="F338" s="458"/>
      <c r="G338" s="479"/>
    </row>
    <row r="339" spans="1:7" s="146" customFormat="1" ht="15" x14ac:dyDescent="0.2">
      <c r="A339" s="379">
        <v>312</v>
      </c>
      <c r="B339" s="424"/>
      <c r="C339" s="238"/>
      <c r="D339" s="255"/>
      <c r="E339" s="256"/>
      <c r="F339" s="458"/>
      <c r="G339" s="479"/>
    </row>
    <row r="340" spans="1:7" s="146" customFormat="1" ht="15" x14ac:dyDescent="0.2">
      <c r="A340" s="379">
        <v>313</v>
      </c>
      <c r="B340" s="424"/>
      <c r="C340" s="238"/>
      <c r="D340" s="255"/>
      <c r="E340" s="256"/>
      <c r="F340" s="458"/>
      <c r="G340" s="479"/>
    </row>
    <row r="341" spans="1:7" s="146" customFormat="1" ht="15" x14ac:dyDescent="0.2">
      <c r="A341" s="379">
        <v>314</v>
      </c>
      <c r="B341" s="424"/>
      <c r="C341" s="238"/>
      <c r="D341" s="255"/>
      <c r="E341" s="256"/>
      <c r="F341" s="458"/>
      <c r="G341" s="479"/>
    </row>
    <row r="342" spans="1:7" s="146" customFormat="1" ht="15" x14ac:dyDescent="0.2">
      <c r="A342" s="379">
        <v>315</v>
      </c>
      <c r="B342" s="424"/>
      <c r="C342" s="238"/>
      <c r="D342" s="255"/>
      <c r="E342" s="256"/>
      <c r="F342" s="458"/>
      <c r="G342" s="479"/>
    </row>
    <row r="343" spans="1:7" s="146" customFormat="1" ht="15" x14ac:dyDescent="0.2">
      <c r="A343" s="379">
        <v>316</v>
      </c>
      <c r="B343" s="424"/>
      <c r="C343" s="238"/>
      <c r="D343" s="255"/>
      <c r="E343" s="256"/>
      <c r="F343" s="458"/>
      <c r="G343" s="479"/>
    </row>
    <row r="344" spans="1:7" s="146" customFormat="1" ht="15" x14ac:dyDescent="0.2">
      <c r="A344" s="379">
        <v>317</v>
      </c>
      <c r="B344" s="424"/>
      <c r="C344" s="238"/>
      <c r="D344" s="255"/>
      <c r="E344" s="256"/>
      <c r="F344" s="458"/>
      <c r="G344" s="479"/>
    </row>
    <row r="345" spans="1:7" s="146" customFormat="1" ht="15" x14ac:dyDescent="0.2">
      <c r="A345" s="379">
        <v>318</v>
      </c>
      <c r="B345" s="424"/>
      <c r="C345" s="238"/>
      <c r="D345" s="255"/>
      <c r="E345" s="256"/>
      <c r="F345" s="458"/>
      <c r="G345" s="479"/>
    </row>
    <row r="346" spans="1:7" s="146" customFormat="1" ht="15" x14ac:dyDescent="0.2">
      <c r="A346" s="379">
        <v>319</v>
      </c>
      <c r="B346" s="424"/>
      <c r="C346" s="238"/>
      <c r="D346" s="255"/>
      <c r="E346" s="256"/>
      <c r="F346" s="458"/>
      <c r="G346" s="479"/>
    </row>
    <row r="347" spans="1:7" s="146" customFormat="1" ht="15" x14ac:dyDescent="0.2">
      <c r="A347" s="379">
        <v>320</v>
      </c>
      <c r="B347" s="424"/>
      <c r="C347" s="238"/>
      <c r="D347" s="255"/>
      <c r="E347" s="256"/>
      <c r="F347" s="458"/>
      <c r="G347" s="479"/>
    </row>
    <row r="348" spans="1:7" s="146" customFormat="1" ht="15" x14ac:dyDescent="0.2">
      <c r="A348" s="379">
        <v>321</v>
      </c>
      <c r="B348" s="424"/>
      <c r="C348" s="238"/>
      <c r="D348" s="255"/>
      <c r="E348" s="256"/>
      <c r="F348" s="458"/>
      <c r="G348" s="479"/>
    </row>
    <row r="349" spans="1:7" s="146" customFormat="1" ht="15" x14ac:dyDescent="0.2">
      <c r="A349" s="379">
        <v>322</v>
      </c>
      <c r="B349" s="424"/>
      <c r="C349" s="238"/>
      <c r="D349" s="255"/>
      <c r="E349" s="256"/>
      <c r="F349" s="458"/>
      <c r="G349" s="479"/>
    </row>
    <row r="350" spans="1:7" s="146" customFormat="1" ht="15" x14ac:dyDescent="0.2">
      <c r="A350" s="379">
        <v>323</v>
      </c>
      <c r="B350" s="424"/>
      <c r="C350" s="238"/>
      <c r="D350" s="255"/>
      <c r="E350" s="256"/>
      <c r="F350" s="458"/>
      <c r="G350" s="479"/>
    </row>
    <row r="351" spans="1:7" s="146" customFormat="1" ht="15" x14ac:dyDescent="0.2">
      <c r="A351" s="379">
        <v>324</v>
      </c>
      <c r="B351" s="424"/>
      <c r="C351" s="238"/>
      <c r="D351" s="255"/>
      <c r="E351" s="256"/>
      <c r="F351" s="458"/>
      <c r="G351" s="479"/>
    </row>
    <row r="352" spans="1:7" s="146" customFormat="1" ht="15" x14ac:dyDescent="0.2">
      <c r="A352" s="379">
        <v>325</v>
      </c>
      <c r="B352" s="424"/>
      <c r="C352" s="238"/>
      <c r="D352" s="255"/>
      <c r="E352" s="256"/>
      <c r="F352" s="458"/>
      <c r="G352" s="479"/>
    </row>
    <row r="353" spans="1:7" s="146" customFormat="1" ht="15" x14ac:dyDescent="0.2">
      <c r="A353" s="379">
        <v>326</v>
      </c>
      <c r="B353" s="424"/>
      <c r="C353" s="238"/>
      <c r="D353" s="255"/>
      <c r="E353" s="256"/>
      <c r="F353" s="458"/>
      <c r="G353" s="479"/>
    </row>
    <row r="354" spans="1:7" s="146" customFormat="1" ht="15" x14ac:dyDescent="0.2">
      <c r="A354" s="379">
        <v>327</v>
      </c>
      <c r="B354" s="424"/>
      <c r="C354" s="238"/>
      <c r="D354" s="255"/>
      <c r="E354" s="256"/>
      <c r="F354" s="458"/>
      <c r="G354" s="479"/>
    </row>
    <row r="355" spans="1:7" s="146" customFormat="1" ht="15" x14ac:dyDescent="0.2">
      <c r="A355" s="379">
        <v>328</v>
      </c>
      <c r="B355" s="424"/>
      <c r="C355" s="238"/>
      <c r="D355" s="255"/>
      <c r="E355" s="256"/>
      <c r="F355" s="458"/>
      <c r="G355" s="479"/>
    </row>
    <row r="356" spans="1:7" s="146" customFormat="1" ht="15" x14ac:dyDescent="0.2">
      <c r="A356" s="379">
        <v>329</v>
      </c>
      <c r="B356" s="424"/>
      <c r="C356" s="238"/>
      <c r="D356" s="255"/>
      <c r="E356" s="256"/>
      <c r="F356" s="458"/>
      <c r="G356" s="479"/>
    </row>
    <row r="357" spans="1:7" s="146" customFormat="1" ht="15" x14ac:dyDescent="0.2">
      <c r="A357" s="379">
        <v>330</v>
      </c>
      <c r="B357" s="424"/>
      <c r="C357" s="238"/>
      <c r="D357" s="255"/>
      <c r="E357" s="256"/>
      <c r="F357" s="458"/>
      <c r="G357" s="479"/>
    </row>
    <row r="358" spans="1:7" s="146" customFormat="1" ht="15" x14ac:dyDescent="0.2">
      <c r="A358" s="379">
        <v>331</v>
      </c>
      <c r="B358" s="424"/>
      <c r="C358" s="238"/>
      <c r="D358" s="255"/>
      <c r="E358" s="256"/>
      <c r="F358" s="458"/>
      <c r="G358" s="479"/>
    </row>
    <row r="359" spans="1:7" s="146" customFormat="1" ht="15" x14ac:dyDescent="0.2">
      <c r="A359" s="379">
        <v>332</v>
      </c>
      <c r="B359" s="424"/>
      <c r="C359" s="238"/>
      <c r="D359" s="255"/>
      <c r="E359" s="256"/>
      <c r="F359" s="458"/>
      <c r="G359" s="479"/>
    </row>
    <row r="360" spans="1:7" s="146" customFormat="1" ht="15" x14ac:dyDescent="0.2">
      <c r="A360" s="379">
        <v>333</v>
      </c>
      <c r="B360" s="424"/>
      <c r="C360" s="238"/>
      <c r="D360" s="255"/>
      <c r="E360" s="256"/>
      <c r="F360" s="458"/>
      <c r="G360" s="479"/>
    </row>
    <row r="361" spans="1:7" s="146" customFormat="1" ht="15" x14ac:dyDescent="0.2">
      <c r="A361" s="379">
        <v>334</v>
      </c>
      <c r="B361" s="424"/>
      <c r="C361" s="238"/>
      <c r="D361" s="255"/>
      <c r="E361" s="256"/>
      <c r="F361" s="458"/>
      <c r="G361" s="479"/>
    </row>
    <row r="362" spans="1:7" s="146" customFormat="1" ht="15" x14ac:dyDescent="0.2">
      <c r="A362" s="379">
        <v>335</v>
      </c>
      <c r="B362" s="424"/>
      <c r="C362" s="238"/>
      <c r="D362" s="255"/>
      <c r="E362" s="256"/>
      <c r="F362" s="458"/>
      <c r="G362" s="479"/>
    </row>
    <row r="363" spans="1:7" s="146" customFormat="1" ht="15" x14ac:dyDescent="0.2">
      <c r="A363" s="379">
        <v>336</v>
      </c>
      <c r="B363" s="424"/>
      <c r="C363" s="238"/>
      <c r="D363" s="255"/>
      <c r="E363" s="256"/>
      <c r="F363" s="458"/>
      <c r="G363" s="479"/>
    </row>
    <row r="364" spans="1:7" s="146" customFormat="1" ht="15" x14ac:dyDescent="0.2">
      <c r="A364" s="379">
        <v>337</v>
      </c>
      <c r="B364" s="424"/>
      <c r="C364" s="238"/>
      <c r="D364" s="255"/>
      <c r="E364" s="256"/>
      <c r="F364" s="458"/>
      <c r="G364" s="479"/>
    </row>
    <row r="365" spans="1:7" s="146" customFormat="1" ht="15" x14ac:dyDescent="0.2">
      <c r="A365" s="379">
        <v>338</v>
      </c>
      <c r="B365" s="424"/>
      <c r="C365" s="238"/>
      <c r="D365" s="255"/>
      <c r="E365" s="256"/>
      <c r="F365" s="458"/>
      <c r="G365" s="479"/>
    </row>
    <row r="366" spans="1:7" s="146" customFormat="1" ht="15" x14ac:dyDescent="0.2">
      <c r="A366" s="379">
        <v>339</v>
      </c>
      <c r="B366" s="424"/>
      <c r="C366" s="238"/>
      <c r="D366" s="255"/>
      <c r="E366" s="256"/>
      <c r="F366" s="458"/>
      <c r="G366" s="479"/>
    </row>
    <row r="367" spans="1:7" s="146" customFormat="1" ht="15" x14ac:dyDescent="0.2">
      <c r="A367" s="379">
        <v>340</v>
      </c>
      <c r="B367" s="424"/>
      <c r="C367" s="238"/>
      <c r="D367" s="255"/>
      <c r="E367" s="256"/>
      <c r="F367" s="458"/>
      <c r="G367" s="479"/>
    </row>
    <row r="368" spans="1:7" s="146" customFormat="1" ht="15" x14ac:dyDescent="0.2">
      <c r="A368" s="379">
        <v>341</v>
      </c>
      <c r="B368" s="424"/>
      <c r="C368" s="238"/>
      <c r="D368" s="255"/>
      <c r="E368" s="256"/>
      <c r="F368" s="458"/>
      <c r="G368" s="479"/>
    </row>
    <row r="369" spans="1:7" s="146" customFormat="1" ht="15" x14ac:dyDescent="0.2">
      <c r="A369" s="379">
        <v>342</v>
      </c>
      <c r="B369" s="424"/>
      <c r="C369" s="238"/>
      <c r="D369" s="255"/>
      <c r="E369" s="256"/>
      <c r="F369" s="458"/>
      <c r="G369" s="479"/>
    </row>
    <row r="370" spans="1:7" s="146" customFormat="1" ht="15" x14ac:dyDescent="0.2">
      <c r="A370" s="379">
        <v>343</v>
      </c>
      <c r="B370" s="424"/>
      <c r="C370" s="238"/>
      <c r="D370" s="255"/>
      <c r="E370" s="256"/>
      <c r="F370" s="458"/>
      <c r="G370" s="479"/>
    </row>
    <row r="371" spans="1:7" s="146" customFormat="1" ht="15" x14ac:dyDescent="0.2">
      <c r="A371" s="379">
        <v>344</v>
      </c>
      <c r="B371" s="424"/>
      <c r="C371" s="238"/>
      <c r="D371" s="255"/>
      <c r="E371" s="256"/>
      <c r="F371" s="458"/>
      <c r="G371" s="479"/>
    </row>
    <row r="372" spans="1:7" s="146" customFormat="1" ht="15" x14ac:dyDescent="0.2">
      <c r="A372" s="379">
        <v>345</v>
      </c>
      <c r="B372" s="424"/>
      <c r="C372" s="238"/>
      <c r="D372" s="255"/>
      <c r="E372" s="256"/>
      <c r="F372" s="458"/>
      <c r="G372" s="479"/>
    </row>
    <row r="373" spans="1:7" s="146" customFormat="1" ht="15" x14ac:dyDescent="0.2">
      <c r="A373" s="379">
        <v>346</v>
      </c>
      <c r="B373" s="424"/>
      <c r="C373" s="238"/>
      <c r="D373" s="255"/>
      <c r="E373" s="256"/>
      <c r="F373" s="458"/>
      <c r="G373" s="479"/>
    </row>
    <row r="374" spans="1:7" s="146" customFormat="1" ht="15" x14ac:dyDescent="0.2">
      <c r="A374" s="379">
        <v>347</v>
      </c>
      <c r="B374" s="424"/>
      <c r="C374" s="238"/>
      <c r="D374" s="255"/>
      <c r="E374" s="256"/>
      <c r="F374" s="458"/>
      <c r="G374" s="479"/>
    </row>
    <row r="375" spans="1:7" s="146" customFormat="1" ht="15" x14ac:dyDescent="0.2">
      <c r="A375" s="379">
        <v>348</v>
      </c>
      <c r="B375" s="424"/>
      <c r="C375" s="238"/>
      <c r="D375" s="255"/>
      <c r="E375" s="256"/>
      <c r="F375" s="458"/>
      <c r="G375" s="479"/>
    </row>
    <row r="376" spans="1:7" s="146" customFormat="1" ht="15" x14ac:dyDescent="0.2">
      <c r="A376" s="379">
        <v>349</v>
      </c>
      <c r="B376" s="424"/>
      <c r="C376" s="238"/>
      <c r="D376" s="255"/>
      <c r="E376" s="256"/>
      <c r="F376" s="458"/>
      <c r="G376" s="479"/>
    </row>
    <row r="377" spans="1:7" s="146" customFormat="1" ht="15" x14ac:dyDescent="0.2">
      <c r="A377" s="379">
        <v>350</v>
      </c>
      <c r="B377" s="424"/>
      <c r="C377" s="238"/>
      <c r="D377" s="255"/>
      <c r="E377" s="256"/>
      <c r="F377" s="458"/>
      <c r="G377" s="479"/>
    </row>
    <row r="378" spans="1:7" s="146" customFormat="1" ht="15" x14ac:dyDescent="0.2">
      <c r="A378" s="379">
        <v>351</v>
      </c>
      <c r="B378" s="424"/>
      <c r="C378" s="238"/>
      <c r="D378" s="255"/>
      <c r="E378" s="256"/>
      <c r="F378" s="458"/>
      <c r="G378" s="479"/>
    </row>
    <row r="379" spans="1:7" s="146" customFormat="1" ht="15" x14ac:dyDescent="0.2">
      <c r="A379" s="379">
        <v>352</v>
      </c>
      <c r="B379" s="424"/>
      <c r="C379" s="238"/>
      <c r="D379" s="255"/>
      <c r="E379" s="256"/>
      <c r="F379" s="458"/>
      <c r="G379" s="479"/>
    </row>
    <row r="380" spans="1:7" s="146" customFormat="1" ht="15" x14ac:dyDescent="0.2">
      <c r="A380" s="379">
        <v>353</v>
      </c>
      <c r="B380" s="424"/>
      <c r="C380" s="238"/>
      <c r="D380" s="255"/>
      <c r="E380" s="256"/>
      <c r="F380" s="458"/>
      <c r="G380" s="479"/>
    </row>
    <row r="381" spans="1:7" s="146" customFormat="1" ht="15" x14ac:dyDescent="0.2">
      <c r="A381" s="379">
        <v>354</v>
      </c>
      <c r="B381" s="424"/>
      <c r="C381" s="238"/>
      <c r="D381" s="255"/>
      <c r="E381" s="256"/>
      <c r="F381" s="458"/>
      <c r="G381" s="479"/>
    </row>
    <row r="382" spans="1:7" s="146" customFormat="1" ht="15" x14ac:dyDescent="0.2">
      <c r="A382" s="379">
        <v>355</v>
      </c>
      <c r="B382" s="424"/>
      <c r="C382" s="238"/>
      <c r="D382" s="255"/>
      <c r="E382" s="256"/>
      <c r="F382" s="458"/>
      <c r="G382" s="479"/>
    </row>
    <row r="383" spans="1:7" s="146" customFormat="1" ht="15" x14ac:dyDescent="0.2">
      <c r="A383" s="379">
        <v>356</v>
      </c>
      <c r="B383" s="424"/>
      <c r="C383" s="238"/>
      <c r="D383" s="255"/>
      <c r="E383" s="256"/>
      <c r="F383" s="458"/>
      <c r="G383" s="479"/>
    </row>
    <row r="384" spans="1:7" s="146" customFormat="1" ht="15" x14ac:dyDescent="0.2">
      <c r="A384" s="379">
        <v>357</v>
      </c>
      <c r="B384" s="424"/>
      <c r="C384" s="238"/>
      <c r="D384" s="255"/>
      <c r="E384" s="256"/>
      <c r="F384" s="458"/>
      <c r="G384" s="479"/>
    </row>
    <row r="385" spans="1:7" s="146" customFormat="1" ht="15" x14ac:dyDescent="0.2">
      <c r="A385" s="379">
        <v>358</v>
      </c>
      <c r="B385" s="424"/>
      <c r="C385" s="238"/>
      <c r="D385" s="255"/>
      <c r="E385" s="256"/>
      <c r="F385" s="458"/>
      <c r="G385" s="479"/>
    </row>
    <row r="386" spans="1:7" s="146" customFormat="1" ht="15" x14ac:dyDescent="0.2">
      <c r="A386" s="379">
        <v>359</v>
      </c>
      <c r="B386" s="424"/>
      <c r="C386" s="238"/>
      <c r="D386" s="255"/>
      <c r="E386" s="256"/>
      <c r="F386" s="458"/>
      <c r="G386" s="479"/>
    </row>
    <row r="387" spans="1:7" s="146" customFormat="1" ht="15" x14ac:dyDescent="0.2">
      <c r="A387" s="379">
        <v>360</v>
      </c>
      <c r="B387" s="424"/>
      <c r="C387" s="238"/>
      <c r="D387" s="255"/>
      <c r="E387" s="256"/>
      <c r="F387" s="458"/>
      <c r="G387" s="479"/>
    </row>
    <row r="388" spans="1:7" s="146" customFormat="1" ht="15" x14ac:dyDescent="0.2">
      <c r="A388" s="379">
        <v>361</v>
      </c>
      <c r="B388" s="424"/>
      <c r="C388" s="238"/>
      <c r="D388" s="255"/>
      <c r="E388" s="256"/>
      <c r="F388" s="458"/>
      <c r="G388" s="479"/>
    </row>
    <row r="389" spans="1:7" s="146" customFormat="1" ht="15" x14ac:dyDescent="0.2">
      <c r="A389" s="379">
        <v>362</v>
      </c>
      <c r="B389" s="424"/>
      <c r="C389" s="238"/>
      <c r="D389" s="255"/>
      <c r="E389" s="256"/>
      <c r="F389" s="458"/>
      <c r="G389" s="479"/>
    </row>
    <row r="390" spans="1:7" s="146" customFormat="1" ht="15" x14ac:dyDescent="0.2">
      <c r="A390" s="379">
        <v>363</v>
      </c>
      <c r="B390" s="424"/>
      <c r="C390" s="238"/>
      <c r="D390" s="255"/>
      <c r="E390" s="256"/>
      <c r="F390" s="458"/>
      <c r="G390" s="479"/>
    </row>
    <row r="391" spans="1:7" s="146" customFormat="1" ht="15" x14ac:dyDescent="0.2">
      <c r="A391" s="379">
        <v>364</v>
      </c>
      <c r="B391" s="424"/>
      <c r="C391" s="238"/>
      <c r="D391" s="255"/>
      <c r="E391" s="256"/>
      <c r="F391" s="458"/>
      <c r="G391" s="479"/>
    </row>
    <row r="392" spans="1:7" s="146" customFormat="1" ht="15" x14ac:dyDescent="0.2">
      <c r="A392" s="379">
        <v>365</v>
      </c>
      <c r="B392" s="424"/>
      <c r="C392" s="238"/>
      <c r="D392" s="255"/>
      <c r="E392" s="256"/>
      <c r="F392" s="458"/>
      <c r="G392" s="479"/>
    </row>
    <row r="393" spans="1:7" s="146" customFormat="1" ht="15" x14ac:dyDescent="0.2">
      <c r="A393" s="379">
        <v>366</v>
      </c>
      <c r="B393" s="424"/>
      <c r="C393" s="238"/>
      <c r="D393" s="255"/>
      <c r="E393" s="256"/>
      <c r="F393" s="458"/>
      <c r="G393" s="479"/>
    </row>
    <row r="394" spans="1:7" s="146" customFormat="1" ht="15" x14ac:dyDescent="0.2">
      <c r="A394" s="379">
        <v>367</v>
      </c>
      <c r="B394" s="424"/>
      <c r="C394" s="238"/>
      <c r="D394" s="255"/>
      <c r="E394" s="256"/>
      <c r="F394" s="458"/>
      <c r="G394" s="479"/>
    </row>
    <row r="395" spans="1:7" s="146" customFormat="1" ht="15" x14ac:dyDescent="0.2">
      <c r="A395" s="379">
        <v>368</v>
      </c>
      <c r="B395" s="424"/>
      <c r="C395" s="238"/>
      <c r="D395" s="255"/>
      <c r="E395" s="256"/>
      <c r="F395" s="458"/>
      <c r="G395" s="479"/>
    </row>
    <row r="396" spans="1:7" s="146" customFormat="1" ht="15" x14ac:dyDescent="0.2">
      <c r="A396" s="379">
        <v>369</v>
      </c>
      <c r="B396" s="424"/>
      <c r="C396" s="238"/>
      <c r="D396" s="255"/>
      <c r="E396" s="256"/>
      <c r="F396" s="458"/>
      <c r="G396" s="479"/>
    </row>
    <row r="397" spans="1:7" s="146" customFormat="1" ht="15" x14ac:dyDescent="0.2">
      <c r="A397" s="379">
        <v>370</v>
      </c>
      <c r="B397" s="424"/>
      <c r="C397" s="238"/>
      <c r="D397" s="255"/>
      <c r="E397" s="256"/>
      <c r="F397" s="458"/>
      <c r="G397" s="479"/>
    </row>
    <row r="398" spans="1:7" s="146" customFormat="1" ht="15" x14ac:dyDescent="0.2">
      <c r="A398" s="379">
        <v>371</v>
      </c>
      <c r="B398" s="424"/>
      <c r="C398" s="238"/>
      <c r="D398" s="255"/>
      <c r="E398" s="256"/>
      <c r="F398" s="458"/>
      <c r="G398" s="479"/>
    </row>
    <row r="399" spans="1:7" s="146" customFormat="1" ht="15" x14ac:dyDescent="0.2">
      <c r="A399" s="379">
        <v>372</v>
      </c>
      <c r="B399" s="424"/>
      <c r="C399" s="238"/>
      <c r="D399" s="255"/>
      <c r="E399" s="256"/>
      <c r="F399" s="458"/>
      <c r="G399" s="479"/>
    </row>
    <row r="400" spans="1:7" s="146" customFormat="1" ht="15" x14ac:dyDescent="0.2">
      <c r="A400" s="379">
        <v>373</v>
      </c>
      <c r="B400" s="424"/>
      <c r="C400" s="238"/>
      <c r="D400" s="255"/>
      <c r="E400" s="256"/>
      <c r="F400" s="458"/>
      <c r="G400" s="479"/>
    </row>
    <row r="401" spans="1:7" s="146" customFormat="1" ht="15" x14ac:dyDescent="0.2">
      <c r="A401" s="379">
        <v>374</v>
      </c>
      <c r="B401" s="424"/>
      <c r="C401" s="238"/>
      <c r="D401" s="255"/>
      <c r="E401" s="256"/>
      <c r="F401" s="458"/>
      <c r="G401" s="479"/>
    </row>
    <row r="402" spans="1:7" s="146" customFormat="1" ht="15" x14ac:dyDescent="0.2">
      <c r="A402" s="379">
        <v>375</v>
      </c>
      <c r="B402" s="424"/>
      <c r="C402" s="238"/>
      <c r="D402" s="255"/>
      <c r="E402" s="256"/>
      <c r="F402" s="458"/>
      <c r="G402" s="479"/>
    </row>
    <row r="403" spans="1:7" s="146" customFormat="1" ht="15" x14ac:dyDescent="0.2">
      <c r="A403" s="379">
        <v>376</v>
      </c>
      <c r="B403" s="424"/>
      <c r="C403" s="238"/>
      <c r="D403" s="255"/>
      <c r="E403" s="256"/>
      <c r="F403" s="458"/>
      <c r="G403" s="479"/>
    </row>
    <row r="404" spans="1:7" s="146" customFormat="1" ht="15" x14ac:dyDescent="0.2">
      <c r="A404" s="379">
        <v>377</v>
      </c>
      <c r="B404" s="424"/>
      <c r="C404" s="238"/>
      <c r="D404" s="255"/>
      <c r="E404" s="256"/>
      <c r="F404" s="458"/>
      <c r="G404" s="479"/>
    </row>
    <row r="405" spans="1:7" s="146" customFormat="1" ht="15" x14ac:dyDescent="0.2">
      <c r="A405" s="379">
        <v>378</v>
      </c>
      <c r="B405" s="424"/>
      <c r="C405" s="238"/>
      <c r="D405" s="255"/>
      <c r="E405" s="256"/>
      <c r="F405" s="458"/>
      <c r="G405" s="479"/>
    </row>
    <row r="406" spans="1:7" s="146" customFormat="1" ht="15" x14ac:dyDescent="0.2">
      <c r="A406" s="379">
        <v>379</v>
      </c>
      <c r="B406" s="424"/>
      <c r="C406" s="238"/>
      <c r="D406" s="255"/>
      <c r="E406" s="256"/>
      <c r="F406" s="458"/>
      <c r="G406" s="479"/>
    </row>
    <row r="407" spans="1:7" s="146" customFormat="1" ht="15" x14ac:dyDescent="0.2">
      <c r="A407" s="379">
        <v>380</v>
      </c>
      <c r="B407" s="424"/>
      <c r="C407" s="238"/>
      <c r="D407" s="255"/>
      <c r="E407" s="256"/>
      <c r="F407" s="458"/>
      <c r="G407" s="479"/>
    </row>
    <row r="408" spans="1:7" s="146" customFormat="1" ht="15" x14ac:dyDescent="0.2">
      <c r="A408" s="379">
        <v>381</v>
      </c>
      <c r="B408" s="424"/>
      <c r="C408" s="238"/>
      <c r="D408" s="255"/>
      <c r="E408" s="256"/>
      <c r="F408" s="458"/>
      <c r="G408" s="479"/>
    </row>
    <row r="409" spans="1:7" s="146" customFormat="1" ht="15" x14ac:dyDescent="0.2">
      <c r="A409" s="379">
        <v>382</v>
      </c>
      <c r="B409" s="424"/>
      <c r="C409" s="238"/>
      <c r="D409" s="255"/>
      <c r="E409" s="256"/>
      <c r="F409" s="458"/>
      <c r="G409" s="479"/>
    </row>
    <row r="410" spans="1:7" s="146" customFormat="1" ht="15" x14ac:dyDescent="0.2">
      <c r="A410" s="379">
        <v>383</v>
      </c>
      <c r="B410" s="424"/>
      <c r="C410" s="238"/>
      <c r="D410" s="255"/>
      <c r="E410" s="256"/>
      <c r="F410" s="458"/>
      <c r="G410" s="479"/>
    </row>
    <row r="411" spans="1:7" s="146" customFormat="1" ht="15" x14ac:dyDescent="0.2">
      <c r="A411" s="379">
        <v>384</v>
      </c>
      <c r="B411" s="424"/>
      <c r="C411" s="238"/>
      <c r="D411" s="255"/>
      <c r="E411" s="256"/>
      <c r="F411" s="458"/>
      <c r="G411" s="479"/>
    </row>
    <row r="412" spans="1:7" s="146" customFormat="1" ht="15" x14ac:dyDescent="0.2">
      <c r="A412" s="379">
        <v>385</v>
      </c>
      <c r="B412" s="424"/>
      <c r="C412" s="238"/>
      <c r="D412" s="255"/>
      <c r="E412" s="256"/>
      <c r="F412" s="458"/>
      <c r="G412" s="479"/>
    </row>
    <row r="413" spans="1:7" s="146" customFormat="1" ht="15" x14ac:dyDescent="0.2">
      <c r="A413" s="379">
        <v>386</v>
      </c>
      <c r="B413" s="424"/>
      <c r="C413" s="238"/>
      <c r="D413" s="255"/>
      <c r="E413" s="256"/>
      <c r="F413" s="458"/>
      <c r="G413" s="479"/>
    </row>
    <row r="414" spans="1:7" s="146" customFormat="1" ht="15" x14ac:dyDescent="0.2">
      <c r="A414" s="379">
        <v>387</v>
      </c>
      <c r="B414" s="424"/>
      <c r="C414" s="238"/>
      <c r="D414" s="255"/>
      <c r="E414" s="256"/>
      <c r="F414" s="458"/>
      <c r="G414" s="479"/>
    </row>
    <row r="415" spans="1:7" s="146" customFormat="1" ht="15" x14ac:dyDescent="0.2">
      <c r="A415" s="379">
        <v>388</v>
      </c>
      <c r="B415" s="424"/>
      <c r="C415" s="238"/>
      <c r="D415" s="255"/>
      <c r="E415" s="256"/>
      <c r="F415" s="458"/>
      <c r="G415" s="479"/>
    </row>
    <row r="416" spans="1:7" s="146" customFormat="1" ht="15" x14ac:dyDescent="0.2">
      <c r="A416" s="379">
        <v>389</v>
      </c>
      <c r="B416" s="424"/>
      <c r="C416" s="238"/>
      <c r="D416" s="255"/>
      <c r="E416" s="256"/>
      <c r="F416" s="458"/>
      <c r="G416" s="479"/>
    </row>
    <row r="417" spans="1:7" s="146" customFormat="1" ht="15" x14ac:dyDescent="0.2">
      <c r="A417" s="379">
        <v>390</v>
      </c>
      <c r="B417" s="424"/>
      <c r="C417" s="238"/>
      <c r="D417" s="255"/>
      <c r="E417" s="256"/>
      <c r="F417" s="458"/>
      <c r="G417" s="479"/>
    </row>
    <row r="418" spans="1:7" s="146" customFormat="1" ht="15" x14ac:dyDescent="0.2">
      <c r="A418" s="379">
        <v>391</v>
      </c>
      <c r="B418" s="424"/>
      <c r="C418" s="238"/>
      <c r="D418" s="255"/>
      <c r="E418" s="256"/>
      <c r="F418" s="458"/>
      <c r="G418" s="479"/>
    </row>
    <row r="419" spans="1:7" s="146" customFormat="1" ht="15" x14ac:dyDescent="0.2">
      <c r="A419" s="379">
        <v>392</v>
      </c>
      <c r="B419" s="424"/>
      <c r="C419" s="238"/>
      <c r="D419" s="255"/>
      <c r="E419" s="256"/>
      <c r="F419" s="458"/>
      <c r="G419" s="479"/>
    </row>
    <row r="420" spans="1:7" s="146" customFormat="1" ht="15" x14ac:dyDescent="0.2">
      <c r="A420" s="379">
        <v>393</v>
      </c>
      <c r="B420" s="424"/>
      <c r="C420" s="238"/>
      <c r="D420" s="255"/>
      <c r="E420" s="256"/>
      <c r="F420" s="458"/>
      <c r="G420" s="479"/>
    </row>
    <row r="421" spans="1:7" s="146" customFormat="1" ht="15" x14ac:dyDescent="0.2">
      <c r="A421" s="379">
        <v>394</v>
      </c>
      <c r="B421" s="424"/>
      <c r="C421" s="238"/>
      <c r="D421" s="255"/>
      <c r="E421" s="256"/>
      <c r="F421" s="458"/>
      <c r="G421" s="479"/>
    </row>
    <row r="422" spans="1:7" s="146" customFormat="1" ht="15" x14ac:dyDescent="0.2">
      <c r="A422" s="379">
        <v>395</v>
      </c>
      <c r="B422" s="424"/>
      <c r="C422" s="238"/>
      <c r="D422" s="255"/>
      <c r="E422" s="256"/>
      <c r="F422" s="458"/>
      <c r="G422" s="479"/>
    </row>
    <row r="423" spans="1:7" s="146" customFormat="1" ht="15" x14ac:dyDescent="0.2">
      <c r="A423" s="379">
        <v>396</v>
      </c>
      <c r="B423" s="424"/>
      <c r="C423" s="238"/>
      <c r="D423" s="255"/>
      <c r="E423" s="256"/>
      <c r="F423" s="458"/>
      <c r="G423" s="479"/>
    </row>
    <row r="424" spans="1:7" s="146" customFormat="1" ht="15" x14ac:dyDescent="0.2">
      <c r="A424" s="379">
        <v>397</v>
      </c>
      <c r="B424" s="424"/>
      <c r="C424" s="238"/>
      <c r="D424" s="255"/>
      <c r="E424" s="256"/>
      <c r="F424" s="458"/>
      <c r="G424" s="479"/>
    </row>
    <row r="425" spans="1:7" s="146" customFormat="1" ht="15" x14ac:dyDescent="0.2">
      <c r="A425" s="379">
        <v>398</v>
      </c>
      <c r="B425" s="424"/>
      <c r="C425" s="238"/>
      <c r="D425" s="255"/>
      <c r="E425" s="256"/>
      <c r="F425" s="458"/>
      <c r="G425" s="479"/>
    </row>
    <row r="426" spans="1:7" s="146" customFormat="1" ht="15" x14ac:dyDescent="0.2">
      <c r="A426" s="379">
        <v>399</v>
      </c>
      <c r="B426" s="424"/>
      <c r="C426" s="238"/>
      <c r="D426" s="255"/>
      <c r="E426" s="256"/>
      <c r="F426" s="458"/>
      <c r="G426" s="479"/>
    </row>
    <row r="427" spans="1:7" s="146" customFormat="1" ht="15" x14ac:dyDescent="0.2">
      <c r="A427" s="379">
        <v>400</v>
      </c>
      <c r="B427" s="424"/>
      <c r="C427" s="238"/>
      <c r="D427" s="255"/>
      <c r="E427" s="256"/>
      <c r="F427" s="458"/>
      <c r="G427" s="479"/>
    </row>
    <row r="428" spans="1:7" s="146" customFormat="1" ht="15" x14ac:dyDescent="0.2">
      <c r="A428" s="379">
        <v>401</v>
      </c>
      <c r="B428" s="424"/>
      <c r="C428" s="238"/>
      <c r="D428" s="255"/>
      <c r="E428" s="256"/>
      <c r="F428" s="458"/>
      <c r="G428" s="479"/>
    </row>
    <row r="429" spans="1:7" s="146" customFormat="1" ht="15" x14ac:dyDescent="0.2">
      <c r="A429" s="379">
        <v>402</v>
      </c>
      <c r="B429" s="424"/>
      <c r="C429" s="238"/>
      <c r="D429" s="255"/>
      <c r="E429" s="256"/>
      <c r="F429" s="458"/>
      <c r="G429" s="479"/>
    </row>
    <row r="430" spans="1:7" s="146" customFormat="1" ht="15" x14ac:dyDescent="0.2">
      <c r="A430" s="379">
        <v>403</v>
      </c>
      <c r="B430" s="424"/>
      <c r="C430" s="238"/>
      <c r="D430" s="255"/>
      <c r="E430" s="256"/>
      <c r="F430" s="458"/>
      <c r="G430" s="479"/>
    </row>
    <row r="431" spans="1:7" s="146" customFormat="1" ht="15" x14ac:dyDescent="0.2">
      <c r="A431" s="379">
        <v>404</v>
      </c>
      <c r="B431" s="424"/>
      <c r="C431" s="238"/>
      <c r="D431" s="255"/>
      <c r="E431" s="256"/>
      <c r="F431" s="458"/>
      <c r="G431" s="479"/>
    </row>
    <row r="432" spans="1:7" s="146" customFormat="1" ht="15" x14ac:dyDescent="0.2">
      <c r="A432" s="379">
        <v>405</v>
      </c>
      <c r="B432" s="424"/>
      <c r="C432" s="238"/>
      <c r="D432" s="255"/>
      <c r="E432" s="256"/>
      <c r="F432" s="458"/>
      <c r="G432" s="479"/>
    </row>
    <row r="433" spans="1:7" s="146" customFormat="1" ht="15" x14ac:dyDescent="0.2">
      <c r="A433" s="379">
        <v>406</v>
      </c>
      <c r="B433" s="424"/>
      <c r="C433" s="238"/>
      <c r="D433" s="255"/>
      <c r="E433" s="256"/>
      <c r="F433" s="458"/>
      <c r="G433" s="479"/>
    </row>
    <row r="434" spans="1:7" s="146" customFormat="1" ht="15" x14ac:dyDescent="0.2">
      <c r="A434" s="379">
        <v>407</v>
      </c>
      <c r="B434" s="424"/>
      <c r="C434" s="238"/>
      <c r="D434" s="255"/>
      <c r="E434" s="256"/>
      <c r="F434" s="458"/>
      <c r="G434" s="479"/>
    </row>
    <row r="435" spans="1:7" s="146" customFormat="1" ht="15" x14ac:dyDescent="0.2">
      <c r="A435" s="379">
        <v>408</v>
      </c>
      <c r="B435" s="424"/>
      <c r="C435" s="238"/>
      <c r="D435" s="255"/>
      <c r="E435" s="256"/>
      <c r="F435" s="458"/>
      <c r="G435" s="479"/>
    </row>
    <row r="436" spans="1:7" s="146" customFormat="1" ht="15" x14ac:dyDescent="0.2">
      <c r="A436" s="379">
        <v>409</v>
      </c>
      <c r="B436" s="424"/>
      <c r="C436" s="238"/>
      <c r="D436" s="255"/>
      <c r="E436" s="256"/>
      <c r="F436" s="458"/>
      <c r="G436" s="479"/>
    </row>
    <row r="437" spans="1:7" s="146" customFormat="1" ht="15" x14ac:dyDescent="0.2">
      <c r="A437" s="379">
        <v>410</v>
      </c>
      <c r="B437" s="424"/>
      <c r="C437" s="238"/>
      <c r="D437" s="255"/>
      <c r="E437" s="256"/>
      <c r="F437" s="458"/>
      <c r="G437" s="479"/>
    </row>
    <row r="438" spans="1:7" s="146" customFormat="1" ht="15" x14ac:dyDescent="0.2">
      <c r="A438" s="379">
        <v>411</v>
      </c>
      <c r="B438" s="424"/>
      <c r="C438" s="238"/>
      <c r="D438" s="255"/>
      <c r="E438" s="256"/>
      <c r="F438" s="458"/>
      <c r="G438" s="479"/>
    </row>
    <row r="439" spans="1:7" s="146" customFormat="1" ht="15" x14ac:dyDescent="0.2">
      <c r="A439" s="379">
        <v>412</v>
      </c>
      <c r="B439" s="424"/>
      <c r="C439" s="238"/>
      <c r="D439" s="255"/>
      <c r="E439" s="256"/>
      <c r="F439" s="458"/>
      <c r="G439" s="479"/>
    </row>
    <row r="440" spans="1:7" s="146" customFormat="1" ht="15" x14ac:dyDescent="0.2">
      <c r="A440" s="379">
        <v>413</v>
      </c>
      <c r="B440" s="424"/>
      <c r="C440" s="238"/>
      <c r="D440" s="255"/>
      <c r="E440" s="256"/>
      <c r="F440" s="458"/>
      <c r="G440" s="479"/>
    </row>
    <row r="441" spans="1:7" s="146" customFormat="1" ht="15" x14ac:dyDescent="0.2">
      <c r="A441" s="379">
        <v>414</v>
      </c>
      <c r="B441" s="424"/>
      <c r="C441" s="238"/>
      <c r="D441" s="255"/>
      <c r="E441" s="256"/>
      <c r="F441" s="458"/>
      <c r="G441" s="479"/>
    </row>
    <row r="442" spans="1:7" s="146" customFormat="1" ht="15" x14ac:dyDescent="0.2">
      <c r="A442" s="379">
        <v>415</v>
      </c>
      <c r="B442" s="424"/>
      <c r="C442" s="238"/>
      <c r="D442" s="255"/>
      <c r="E442" s="256"/>
      <c r="F442" s="458"/>
      <c r="G442" s="479"/>
    </row>
    <row r="443" spans="1:7" s="146" customFormat="1" ht="15" x14ac:dyDescent="0.2">
      <c r="A443" s="379">
        <v>416</v>
      </c>
      <c r="B443" s="424"/>
      <c r="C443" s="238"/>
      <c r="D443" s="255"/>
      <c r="E443" s="256"/>
      <c r="F443" s="458"/>
      <c r="G443" s="479"/>
    </row>
    <row r="444" spans="1:7" s="146" customFormat="1" ht="15" x14ac:dyDescent="0.2">
      <c r="A444" s="379">
        <v>417</v>
      </c>
      <c r="B444" s="424"/>
      <c r="C444" s="238"/>
      <c r="D444" s="255"/>
      <c r="E444" s="256"/>
      <c r="F444" s="458"/>
      <c r="G444" s="479"/>
    </row>
    <row r="445" spans="1:7" s="146" customFormat="1" ht="15" x14ac:dyDescent="0.2">
      <c r="A445" s="379">
        <v>418</v>
      </c>
      <c r="B445" s="424"/>
      <c r="C445" s="238"/>
      <c r="D445" s="255"/>
      <c r="E445" s="256"/>
      <c r="F445" s="458"/>
      <c r="G445" s="479"/>
    </row>
    <row r="446" spans="1:7" s="146" customFormat="1" ht="15" x14ac:dyDescent="0.2">
      <c r="A446" s="379">
        <v>419</v>
      </c>
      <c r="B446" s="424"/>
      <c r="C446" s="238"/>
      <c r="D446" s="255"/>
      <c r="E446" s="256"/>
      <c r="F446" s="458"/>
      <c r="G446" s="479"/>
    </row>
    <row r="447" spans="1:7" s="146" customFormat="1" ht="15" x14ac:dyDescent="0.2">
      <c r="A447" s="379">
        <v>420</v>
      </c>
      <c r="B447" s="424"/>
      <c r="C447" s="238"/>
      <c r="D447" s="255"/>
      <c r="E447" s="256"/>
      <c r="F447" s="458"/>
      <c r="G447" s="479"/>
    </row>
    <row r="448" spans="1:7" s="146" customFormat="1" ht="15" x14ac:dyDescent="0.2">
      <c r="A448" s="379">
        <v>421</v>
      </c>
      <c r="B448" s="424"/>
      <c r="C448" s="238"/>
      <c r="D448" s="255"/>
      <c r="E448" s="256"/>
      <c r="F448" s="458"/>
      <c r="G448" s="479"/>
    </row>
    <row r="449" spans="1:7" s="146" customFormat="1" ht="15" x14ac:dyDescent="0.2">
      <c r="A449" s="379">
        <v>422</v>
      </c>
      <c r="B449" s="424"/>
      <c r="C449" s="238"/>
      <c r="D449" s="255"/>
      <c r="E449" s="256"/>
      <c r="F449" s="458"/>
      <c r="G449" s="479"/>
    </row>
    <row r="450" spans="1:7" s="146" customFormat="1" ht="15" x14ac:dyDescent="0.2">
      <c r="A450" s="379">
        <v>423</v>
      </c>
      <c r="B450" s="424"/>
      <c r="C450" s="238"/>
      <c r="D450" s="255"/>
      <c r="E450" s="256"/>
      <c r="F450" s="458"/>
      <c r="G450" s="479"/>
    </row>
    <row r="451" spans="1:7" s="146" customFormat="1" ht="15" x14ac:dyDescent="0.2">
      <c r="A451" s="379">
        <v>424</v>
      </c>
      <c r="B451" s="424"/>
      <c r="C451" s="238"/>
      <c r="D451" s="255"/>
      <c r="E451" s="256"/>
      <c r="F451" s="458"/>
      <c r="G451" s="479"/>
    </row>
    <row r="452" spans="1:7" s="146" customFormat="1" ht="15" x14ac:dyDescent="0.2">
      <c r="A452" s="379">
        <v>425</v>
      </c>
      <c r="B452" s="424"/>
      <c r="C452" s="238"/>
      <c r="D452" s="255"/>
      <c r="E452" s="256"/>
      <c r="F452" s="458"/>
      <c r="G452" s="479"/>
    </row>
    <row r="453" spans="1:7" s="146" customFormat="1" ht="15" x14ac:dyDescent="0.2">
      <c r="A453" s="379">
        <v>426</v>
      </c>
      <c r="B453" s="424"/>
      <c r="C453" s="238"/>
      <c r="D453" s="255"/>
      <c r="E453" s="256"/>
      <c r="F453" s="458"/>
      <c r="G453" s="479"/>
    </row>
    <row r="454" spans="1:7" s="146" customFormat="1" ht="15" x14ac:dyDescent="0.2">
      <c r="A454" s="379">
        <v>427</v>
      </c>
      <c r="B454" s="424"/>
      <c r="C454" s="238"/>
      <c r="D454" s="255"/>
      <c r="E454" s="256"/>
      <c r="F454" s="458"/>
      <c r="G454" s="479"/>
    </row>
    <row r="455" spans="1:7" s="146" customFormat="1" ht="15" x14ac:dyDescent="0.2">
      <c r="A455" s="379">
        <v>428</v>
      </c>
      <c r="B455" s="424"/>
      <c r="C455" s="238"/>
      <c r="D455" s="255"/>
      <c r="E455" s="256"/>
      <c r="F455" s="458"/>
      <c r="G455" s="479"/>
    </row>
    <row r="456" spans="1:7" s="146" customFormat="1" ht="15" x14ac:dyDescent="0.2">
      <c r="A456" s="379">
        <v>429</v>
      </c>
      <c r="B456" s="424"/>
      <c r="C456" s="238"/>
      <c r="D456" s="255"/>
      <c r="E456" s="256"/>
      <c r="F456" s="458"/>
      <c r="G456" s="479"/>
    </row>
    <row r="457" spans="1:7" s="146" customFormat="1" ht="15" x14ac:dyDescent="0.2">
      <c r="A457" s="379">
        <v>430</v>
      </c>
      <c r="B457" s="424"/>
      <c r="C457" s="238"/>
      <c r="D457" s="255"/>
      <c r="E457" s="256"/>
      <c r="F457" s="458"/>
      <c r="G457" s="479"/>
    </row>
    <row r="458" spans="1:7" s="146" customFormat="1" ht="15" x14ac:dyDescent="0.2">
      <c r="A458" s="379">
        <v>431</v>
      </c>
      <c r="B458" s="424"/>
      <c r="C458" s="238"/>
      <c r="D458" s="255"/>
      <c r="E458" s="256"/>
      <c r="F458" s="458"/>
      <c r="G458" s="479"/>
    </row>
    <row r="459" spans="1:7" s="146" customFormat="1" ht="15" x14ac:dyDescent="0.2">
      <c r="A459" s="379">
        <v>432</v>
      </c>
      <c r="B459" s="424"/>
      <c r="C459" s="238"/>
      <c r="D459" s="255"/>
      <c r="E459" s="256"/>
      <c r="F459" s="458"/>
      <c r="G459" s="479"/>
    </row>
    <row r="460" spans="1:7" s="146" customFormat="1" ht="15" x14ac:dyDescent="0.2">
      <c r="A460" s="379">
        <v>433</v>
      </c>
      <c r="B460" s="424"/>
      <c r="C460" s="238"/>
      <c r="D460" s="255"/>
      <c r="E460" s="256"/>
      <c r="F460" s="458"/>
      <c r="G460" s="479"/>
    </row>
    <row r="461" spans="1:7" s="146" customFormat="1" ht="15" x14ac:dyDescent="0.2">
      <c r="A461" s="379">
        <v>434</v>
      </c>
      <c r="B461" s="424"/>
      <c r="C461" s="238"/>
      <c r="D461" s="255"/>
      <c r="E461" s="256"/>
      <c r="F461" s="458"/>
      <c r="G461" s="479"/>
    </row>
    <row r="462" spans="1:7" s="146" customFormat="1" ht="15" x14ac:dyDescent="0.2">
      <c r="A462" s="379">
        <v>435</v>
      </c>
      <c r="B462" s="424"/>
      <c r="C462" s="238"/>
      <c r="D462" s="255"/>
      <c r="E462" s="256"/>
      <c r="F462" s="458"/>
      <c r="G462" s="479"/>
    </row>
    <row r="463" spans="1:7" s="146" customFormat="1" ht="15" x14ac:dyDescent="0.2">
      <c r="A463" s="379">
        <v>436</v>
      </c>
      <c r="B463" s="424"/>
      <c r="C463" s="238"/>
      <c r="D463" s="255"/>
      <c r="E463" s="256"/>
      <c r="F463" s="458"/>
      <c r="G463" s="479"/>
    </row>
    <row r="464" spans="1:7" s="146" customFormat="1" ht="15" x14ac:dyDescent="0.2">
      <c r="A464" s="379">
        <v>437</v>
      </c>
      <c r="B464" s="424"/>
      <c r="C464" s="238"/>
      <c r="D464" s="255"/>
      <c r="E464" s="256"/>
      <c r="F464" s="458"/>
      <c r="G464" s="479"/>
    </row>
    <row r="465" spans="1:7" s="146" customFormat="1" ht="15" x14ac:dyDescent="0.2">
      <c r="A465" s="379">
        <v>438</v>
      </c>
      <c r="B465" s="424"/>
      <c r="C465" s="238"/>
      <c r="D465" s="255"/>
      <c r="E465" s="256"/>
      <c r="F465" s="458"/>
      <c r="G465" s="479"/>
    </row>
    <row r="466" spans="1:7" s="146" customFormat="1" ht="15" x14ac:dyDescent="0.2">
      <c r="A466" s="379">
        <v>439</v>
      </c>
      <c r="B466" s="424"/>
      <c r="C466" s="238"/>
      <c r="D466" s="255"/>
      <c r="E466" s="256"/>
      <c r="F466" s="458"/>
      <c r="G466" s="479"/>
    </row>
    <row r="467" spans="1:7" s="146" customFormat="1" ht="15" x14ac:dyDescent="0.2">
      <c r="A467" s="379">
        <v>440</v>
      </c>
      <c r="B467" s="424"/>
      <c r="C467" s="238"/>
      <c r="D467" s="255"/>
      <c r="E467" s="256"/>
      <c r="F467" s="458"/>
      <c r="G467" s="479"/>
    </row>
    <row r="468" spans="1:7" s="146" customFormat="1" ht="15" x14ac:dyDescent="0.2">
      <c r="A468" s="379">
        <v>441</v>
      </c>
      <c r="B468" s="424"/>
      <c r="C468" s="238"/>
      <c r="D468" s="255"/>
      <c r="E468" s="256"/>
      <c r="F468" s="458"/>
      <c r="G468" s="479"/>
    </row>
    <row r="469" spans="1:7" s="146" customFormat="1" ht="15" x14ac:dyDescent="0.2">
      <c r="A469" s="379">
        <v>442</v>
      </c>
      <c r="B469" s="424"/>
      <c r="C469" s="238"/>
      <c r="D469" s="255"/>
      <c r="E469" s="256"/>
      <c r="F469" s="458"/>
      <c r="G469" s="479"/>
    </row>
    <row r="470" spans="1:7" s="146" customFormat="1" ht="15" x14ac:dyDescent="0.2">
      <c r="A470" s="379">
        <v>443</v>
      </c>
      <c r="B470" s="424"/>
      <c r="C470" s="238"/>
      <c r="D470" s="255"/>
      <c r="E470" s="256"/>
      <c r="F470" s="458"/>
      <c r="G470" s="479"/>
    </row>
    <row r="471" spans="1:7" s="146" customFormat="1" ht="15" x14ac:dyDescent="0.2">
      <c r="A471" s="379">
        <v>444</v>
      </c>
      <c r="B471" s="424"/>
      <c r="C471" s="238"/>
      <c r="D471" s="255"/>
      <c r="E471" s="256"/>
      <c r="F471" s="458"/>
      <c r="G471" s="479"/>
    </row>
    <row r="472" spans="1:7" s="146" customFormat="1" ht="15" x14ac:dyDescent="0.2">
      <c r="A472" s="379">
        <v>445</v>
      </c>
      <c r="B472" s="424"/>
      <c r="C472" s="238"/>
      <c r="D472" s="255"/>
      <c r="E472" s="256"/>
      <c r="F472" s="458"/>
      <c r="G472" s="479"/>
    </row>
    <row r="473" spans="1:7" s="146" customFormat="1" ht="15" x14ac:dyDescent="0.2">
      <c r="A473" s="379">
        <v>446</v>
      </c>
      <c r="B473" s="424"/>
      <c r="C473" s="238"/>
      <c r="D473" s="255"/>
      <c r="E473" s="256"/>
      <c r="F473" s="458"/>
      <c r="G473" s="479"/>
    </row>
    <row r="474" spans="1:7" s="146" customFormat="1" ht="15" x14ac:dyDescent="0.2">
      <c r="A474" s="379">
        <v>447</v>
      </c>
      <c r="B474" s="424"/>
      <c r="C474" s="238"/>
      <c r="D474" s="255"/>
      <c r="E474" s="256"/>
      <c r="F474" s="458"/>
      <c r="G474" s="479"/>
    </row>
    <row r="475" spans="1:7" s="146" customFormat="1" ht="15" x14ac:dyDescent="0.2">
      <c r="A475" s="379">
        <v>448</v>
      </c>
      <c r="B475" s="424"/>
      <c r="C475" s="238"/>
      <c r="D475" s="255"/>
      <c r="E475" s="256"/>
      <c r="F475" s="458"/>
      <c r="G475" s="479"/>
    </row>
    <row r="476" spans="1:7" s="146" customFormat="1" ht="15" x14ac:dyDescent="0.2">
      <c r="A476" s="379">
        <v>449</v>
      </c>
      <c r="B476" s="424"/>
      <c r="C476" s="238"/>
      <c r="D476" s="255"/>
      <c r="E476" s="256"/>
      <c r="F476" s="458"/>
      <c r="G476" s="479"/>
    </row>
    <row r="477" spans="1:7" s="146" customFormat="1" ht="15" x14ac:dyDescent="0.2">
      <c r="A477" s="379">
        <v>450</v>
      </c>
      <c r="B477" s="424"/>
      <c r="C477" s="238"/>
      <c r="D477" s="255"/>
      <c r="E477" s="256"/>
      <c r="F477" s="458"/>
      <c r="G477" s="479"/>
    </row>
    <row r="478" spans="1:7" s="146" customFormat="1" ht="15" x14ac:dyDescent="0.2">
      <c r="A478" s="379">
        <v>451</v>
      </c>
      <c r="B478" s="424"/>
      <c r="C478" s="238"/>
      <c r="D478" s="255"/>
      <c r="E478" s="256"/>
      <c r="F478" s="458"/>
      <c r="G478" s="479"/>
    </row>
    <row r="479" spans="1:7" s="146" customFormat="1" ht="15" x14ac:dyDescent="0.2">
      <c r="A479" s="379">
        <v>452</v>
      </c>
      <c r="B479" s="424"/>
      <c r="C479" s="238"/>
      <c r="D479" s="255"/>
      <c r="E479" s="256"/>
      <c r="F479" s="458"/>
      <c r="G479" s="479"/>
    </row>
    <row r="480" spans="1:7" s="146" customFormat="1" ht="15" x14ac:dyDescent="0.2">
      <c r="A480" s="379">
        <v>453</v>
      </c>
      <c r="B480" s="424"/>
      <c r="C480" s="238"/>
      <c r="D480" s="255"/>
      <c r="E480" s="256"/>
      <c r="F480" s="458"/>
      <c r="G480" s="479"/>
    </row>
    <row r="481" spans="1:7" s="146" customFormat="1" ht="15" x14ac:dyDescent="0.2">
      <c r="A481" s="379">
        <v>454</v>
      </c>
      <c r="B481" s="424"/>
      <c r="C481" s="238"/>
      <c r="D481" s="255"/>
      <c r="E481" s="256"/>
      <c r="F481" s="458"/>
      <c r="G481" s="479"/>
    </row>
    <row r="482" spans="1:7" s="146" customFormat="1" ht="15" x14ac:dyDescent="0.2">
      <c r="A482" s="379">
        <v>455</v>
      </c>
      <c r="B482" s="424"/>
      <c r="C482" s="238"/>
      <c r="D482" s="255"/>
      <c r="E482" s="256"/>
      <c r="F482" s="458"/>
      <c r="G482" s="479"/>
    </row>
    <row r="483" spans="1:7" s="146" customFormat="1" ht="15" x14ac:dyDescent="0.2">
      <c r="A483" s="379">
        <v>456</v>
      </c>
      <c r="B483" s="424"/>
      <c r="C483" s="238"/>
      <c r="D483" s="255"/>
      <c r="E483" s="256"/>
      <c r="F483" s="458"/>
      <c r="G483" s="479"/>
    </row>
    <row r="484" spans="1:7" s="146" customFormat="1" ht="15" x14ac:dyDescent="0.2">
      <c r="A484" s="379">
        <v>457</v>
      </c>
      <c r="B484" s="424"/>
      <c r="C484" s="238"/>
      <c r="D484" s="255"/>
      <c r="E484" s="256"/>
      <c r="F484" s="458"/>
      <c r="G484" s="479"/>
    </row>
    <row r="485" spans="1:7" s="146" customFormat="1" ht="15" x14ac:dyDescent="0.2">
      <c r="A485" s="379">
        <v>458</v>
      </c>
      <c r="B485" s="424"/>
      <c r="C485" s="238"/>
      <c r="D485" s="255"/>
      <c r="E485" s="256"/>
      <c r="F485" s="458"/>
      <c r="G485" s="479"/>
    </row>
    <row r="486" spans="1:7" s="146" customFormat="1" ht="15" x14ac:dyDescent="0.2">
      <c r="A486" s="379">
        <v>459</v>
      </c>
      <c r="B486" s="424"/>
      <c r="C486" s="238"/>
      <c r="D486" s="255"/>
      <c r="E486" s="256"/>
      <c r="F486" s="458"/>
      <c r="G486" s="479"/>
    </row>
    <row r="487" spans="1:7" s="146" customFormat="1" ht="15" x14ac:dyDescent="0.2">
      <c r="A487" s="379">
        <v>460</v>
      </c>
      <c r="B487" s="424"/>
      <c r="C487" s="238"/>
      <c r="D487" s="255"/>
      <c r="E487" s="256"/>
      <c r="F487" s="458"/>
      <c r="G487" s="479"/>
    </row>
    <row r="488" spans="1:7" s="146" customFormat="1" ht="15" x14ac:dyDescent="0.2">
      <c r="A488" s="379">
        <v>461</v>
      </c>
      <c r="B488" s="424"/>
      <c r="C488" s="238"/>
      <c r="D488" s="255"/>
      <c r="E488" s="256"/>
      <c r="F488" s="458"/>
      <c r="G488" s="479"/>
    </row>
    <row r="489" spans="1:7" s="146" customFormat="1" ht="15" x14ac:dyDescent="0.2">
      <c r="A489" s="379">
        <v>462</v>
      </c>
      <c r="B489" s="424"/>
      <c r="C489" s="238"/>
      <c r="D489" s="255"/>
      <c r="E489" s="256"/>
      <c r="F489" s="458"/>
      <c r="G489" s="479"/>
    </row>
    <row r="490" spans="1:7" s="146" customFormat="1" ht="15" x14ac:dyDescent="0.2">
      <c r="A490" s="379">
        <v>463</v>
      </c>
      <c r="B490" s="424"/>
      <c r="C490" s="238"/>
      <c r="D490" s="255"/>
      <c r="E490" s="256"/>
      <c r="F490" s="458"/>
      <c r="G490" s="479"/>
    </row>
    <row r="491" spans="1:7" s="146" customFormat="1" ht="15" x14ac:dyDescent="0.2">
      <c r="A491" s="379">
        <v>464</v>
      </c>
      <c r="B491" s="424"/>
      <c r="C491" s="238"/>
      <c r="D491" s="255"/>
      <c r="E491" s="256"/>
      <c r="F491" s="458"/>
      <c r="G491" s="479"/>
    </row>
    <row r="492" spans="1:7" s="146" customFormat="1" ht="15" x14ac:dyDescent="0.2">
      <c r="A492" s="379">
        <v>465</v>
      </c>
      <c r="B492" s="424"/>
      <c r="C492" s="238"/>
      <c r="D492" s="255"/>
      <c r="E492" s="256"/>
      <c r="F492" s="458"/>
      <c r="G492" s="479"/>
    </row>
    <row r="493" spans="1:7" s="146" customFormat="1" ht="15" x14ac:dyDescent="0.2">
      <c r="A493" s="379">
        <v>466</v>
      </c>
      <c r="B493" s="424"/>
      <c r="C493" s="238"/>
      <c r="D493" s="255"/>
      <c r="E493" s="256"/>
      <c r="F493" s="458"/>
      <c r="G493" s="479"/>
    </row>
    <row r="494" spans="1:7" s="146" customFormat="1" ht="15" x14ac:dyDescent="0.2">
      <c r="A494" s="379">
        <v>467</v>
      </c>
      <c r="B494" s="424"/>
      <c r="C494" s="238"/>
      <c r="D494" s="255"/>
      <c r="E494" s="256"/>
      <c r="F494" s="458"/>
      <c r="G494" s="479"/>
    </row>
    <row r="495" spans="1:7" s="146" customFormat="1" ht="15" x14ac:dyDescent="0.2">
      <c r="A495" s="379">
        <v>468</v>
      </c>
      <c r="B495" s="424"/>
      <c r="C495" s="238"/>
      <c r="D495" s="255"/>
      <c r="E495" s="256"/>
      <c r="F495" s="458"/>
      <c r="G495" s="479"/>
    </row>
    <row r="496" spans="1:7" s="146" customFormat="1" ht="15" x14ac:dyDescent="0.2">
      <c r="A496" s="379">
        <v>469</v>
      </c>
      <c r="B496" s="424"/>
      <c r="C496" s="238"/>
      <c r="D496" s="255"/>
      <c r="E496" s="256"/>
      <c r="F496" s="458"/>
      <c r="G496" s="479"/>
    </row>
    <row r="497" spans="1:7" s="146" customFormat="1" ht="15" x14ac:dyDescent="0.2">
      <c r="A497" s="379">
        <v>470</v>
      </c>
      <c r="B497" s="424"/>
      <c r="C497" s="238"/>
      <c r="D497" s="255"/>
      <c r="E497" s="256"/>
      <c r="F497" s="458"/>
      <c r="G497" s="479"/>
    </row>
    <row r="498" spans="1:7" s="146" customFormat="1" ht="15" x14ac:dyDescent="0.2">
      <c r="A498" s="379">
        <v>471</v>
      </c>
      <c r="B498" s="424"/>
      <c r="C498" s="238"/>
      <c r="D498" s="255"/>
      <c r="E498" s="256"/>
      <c r="F498" s="458"/>
      <c r="G498" s="479"/>
    </row>
    <row r="499" spans="1:7" s="146" customFormat="1" ht="15" x14ac:dyDescent="0.2">
      <c r="A499" s="379">
        <v>472</v>
      </c>
      <c r="B499" s="424"/>
      <c r="C499" s="238"/>
      <c r="D499" s="255"/>
      <c r="E499" s="256"/>
      <c r="F499" s="458"/>
      <c r="G499" s="479"/>
    </row>
    <row r="500" spans="1:7" s="146" customFormat="1" ht="15" x14ac:dyDescent="0.2">
      <c r="A500" s="379">
        <v>473</v>
      </c>
      <c r="B500" s="424"/>
      <c r="C500" s="238"/>
      <c r="D500" s="255"/>
      <c r="E500" s="256"/>
      <c r="F500" s="458"/>
      <c r="G500" s="479"/>
    </row>
    <row r="501" spans="1:7" s="146" customFormat="1" ht="15" x14ac:dyDescent="0.2">
      <c r="A501" s="379">
        <v>474</v>
      </c>
      <c r="B501" s="424"/>
      <c r="C501" s="238"/>
      <c r="D501" s="255"/>
      <c r="E501" s="256"/>
      <c r="F501" s="458"/>
      <c r="G501" s="479"/>
    </row>
    <row r="502" spans="1:7" s="146" customFormat="1" ht="15" x14ac:dyDescent="0.2">
      <c r="A502" s="379">
        <v>475</v>
      </c>
      <c r="B502" s="424"/>
      <c r="C502" s="238"/>
      <c r="D502" s="255"/>
      <c r="E502" s="256"/>
      <c r="F502" s="458"/>
      <c r="G502" s="479"/>
    </row>
    <row r="503" spans="1:7" s="146" customFormat="1" ht="15" x14ac:dyDescent="0.2">
      <c r="A503" s="379">
        <v>476</v>
      </c>
      <c r="B503" s="424"/>
      <c r="C503" s="238"/>
      <c r="D503" s="255"/>
      <c r="E503" s="256"/>
      <c r="F503" s="458"/>
      <c r="G503" s="479"/>
    </row>
    <row r="504" spans="1:7" s="146" customFormat="1" ht="15" x14ac:dyDescent="0.2">
      <c r="A504" s="379">
        <v>477</v>
      </c>
      <c r="B504" s="424"/>
      <c r="C504" s="238"/>
      <c r="D504" s="255"/>
      <c r="E504" s="256"/>
      <c r="F504" s="458"/>
      <c r="G504" s="479"/>
    </row>
    <row r="505" spans="1:7" s="146" customFormat="1" ht="15" x14ac:dyDescent="0.2">
      <c r="A505" s="379">
        <v>478</v>
      </c>
      <c r="B505" s="424"/>
      <c r="C505" s="238"/>
      <c r="D505" s="255"/>
      <c r="E505" s="256"/>
      <c r="F505" s="458"/>
      <c r="G505" s="479"/>
    </row>
    <row r="506" spans="1:7" s="146" customFormat="1" ht="15" x14ac:dyDescent="0.2">
      <c r="A506" s="379">
        <v>479</v>
      </c>
      <c r="B506" s="424"/>
      <c r="C506" s="238"/>
      <c r="D506" s="255"/>
      <c r="E506" s="256"/>
      <c r="F506" s="458"/>
      <c r="G506" s="479"/>
    </row>
    <row r="507" spans="1:7" s="146" customFormat="1" ht="15" x14ac:dyDescent="0.2">
      <c r="A507" s="379">
        <v>480</v>
      </c>
      <c r="B507" s="424"/>
      <c r="C507" s="238"/>
      <c r="D507" s="255"/>
      <c r="E507" s="256"/>
      <c r="F507" s="458"/>
      <c r="G507" s="479"/>
    </row>
    <row r="508" spans="1:7" s="146" customFormat="1" ht="15" x14ac:dyDescent="0.2">
      <c r="A508" s="379">
        <v>481</v>
      </c>
      <c r="B508" s="424"/>
      <c r="C508" s="238"/>
      <c r="D508" s="255"/>
      <c r="E508" s="256"/>
      <c r="F508" s="458"/>
      <c r="G508" s="479"/>
    </row>
    <row r="509" spans="1:7" s="146" customFormat="1" ht="15" x14ac:dyDescent="0.2">
      <c r="A509" s="379">
        <v>482</v>
      </c>
      <c r="B509" s="424"/>
      <c r="C509" s="238"/>
      <c r="D509" s="255"/>
      <c r="E509" s="256"/>
      <c r="F509" s="458"/>
      <c r="G509" s="479"/>
    </row>
    <row r="510" spans="1:7" s="146" customFormat="1" ht="15" x14ac:dyDescent="0.2">
      <c r="A510" s="379">
        <v>483</v>
      </c>
      <c r="B510" s="424"/>
      <c r="C510" s="238"/>
      <c r="D510" s="255"/>
      <c r="E510" s="256"/>
      <c r="F510" s="458"/>
      <c r="G510" s="479"/>
    </row>
    <row r="511" spans="1:7" s="146" customFormat="1" ht="15" x14ac:dyDescent="0.2">
      <c r="A511" s="379">
        <v>484</v>
      </c>
      <c r="B511" s="424"/>
      <c r="C511" s="238"/>
      <c r="D511" s="255"/>
      <c r="E511" s="256"/>
      <c r="F511" s="458"/>
      <c r="G511" s="479"/>
    </row>
    <row r="512" spans="1:7" s="146" customFormat="1" ht="15" x14ac:dyDescent="0.2">
      <c r="A512" s="379">
        <v>485</v>
      </c>
      <c r="B512" s="424"/>
      <c r="C512" s="238"/>
      <c r="D512" s="255"/>
      <c r="E512" s="256"/>
      <c r="F512" s="458"/>
      <c r="G512" s="479"/>
    </row>
    <row r="513" spans="1:7" s="146" customFormat="1" ht="15" x14ac:dyDescent="0.2">
      <c r="A513" s="379">
        <v>486</v>
      </c>
      <c r="B513" s="424"/>
      <c r="C513" s="238"/>
      <c r="D513" s="255"/>
      <c r="E513" s="256"/>
      <c r="F513" s="458"/>
      <c r="G513" s="479"/>
    </row>
    <row r="514" spans="1:7" s="146" customFormat="1" ht="15" x14ac:dyDescent="0.2">
      <c r="A514" s="379">
        <v>487</v>
      </c>
      <c r="B514" s="424"/>
      <c r="C514" s="238"/>
      <c r="D514" s="255"/>
      <c r="E514" s="256"/>
      <c r="F514" s="458"/>
      <c r="G514" s="479"/>
    </row>
    <row r="515" spans="1:7" s="146" customFormat="1" ht="15" x14ac:dyDescent="0.2">
      <c r="A515" s="379">
        <v>488</v>
      </c>
      <c r="B515" s="424"/>
      <c r="C515" s="238"/>
      <c r="D515" s="255"/>
      <c r="E515" s="256"/>
      <c r="F515" s="458"/>
      <c r="G515" s="479"/>
    </row>
    <row r="516" spans="1:7" s="146" customFormat="1" ht="15" x14ac:dyDescent="0.2">
      <c r="A516" s="379">
        <v>489</v>
      </c>
      <c r="B516" s="424"/>
      <c r="C516" s="238"/>
      <c r="D516" s="255"/>
      <c r="E516" s="256"/>
      <c r="F516" s="458"/>
      <c r="G516" s="479"/>
    </row>
    <row r="517" spans="1:7" s="146" customFormat="1" ht="15" x14ac:dyDescent="0.2">
      <c r="A517" s="379">
        <v>490</v>
      </c>
      <c r="B517" s="424"/>
      <c r="C517" s="238"/>
      <c r="D517" s="255"/>
      <c r="E517" s="256"/>
      <c r="F517" s="458"/>
      <c r="G517" s="479"/>
    </row>
    <row r="518" spans="1:7" s="146" customFormat="1" ht="15" x14ac:dyDescent="0.2">
      <c r="A518" s="379">
        <v>491</v>
      </c>
      <c r="B518" s="424"/>
      <c r="C518" s="238"/>
      <c r="D518" s="255"/>
      <c r="E518" s="256"/>
      <c r="F518" s="458"/>
      <c r="G518" s="479"/>
    </row>
    <row r="519" spans="1:7" s="146" customFormat="1" ht="15" x14ac:dyDescent="0.2">
      <c r="A519" s="379">
        <v>492</v>
      </c>
      <c r="B519" s="424"/>
      <c r="C519" s="238"/>
      <c r="D519" s="255"/>
      <c r="E519" s="256"/>
      <c r="F519" s="458"/>
      <c r="G519" s="479"/>
    </row>
    <row r="520" spans="1:7" s="146" customFormat="1" ht="15" x14ac:dyDescent="0.2">
      <c r="A520" s="379">
        <v>493</v>
      </c>
      <c r="B520" s="424"/>
      <c r="C520" s="238"/>
      <c r="D520" s="255"/>
      <c r="E520" s="256"/>
      <c r="F520" s="458"/>
      <c r="G520" s="479"/>
    </row>
    <row r="521" spans="1:7" s="146" customFormat="1" ht="15" x14ac:dyDescent="0.2">
      <c r="A521" s="379">
        <v>494</v>
      </c>
      <c r="B521" s="424"/>
      <c r="C521" s="238"/>
      <c r="D521" s="255"/>
      <c r="E521" s="256"/>
      <c r="F521" s="458"/>
      <c r="G521" s="479"/>
    </row>
    <row r="522" spans="1:7" s="146" customFormat="1" ht="15" x14ac:dyDescent="0.2">
      <c r="A522" s="379">
        <v>495</v>
      </c>
      <c r="B522" s="424"/>
      <c r="C522" s="238"/>
      <c r="D522" s="255"/>
      <c r="E522" s="256"/>
      <c r="F522" s="458"/>
      <c r="G522" s="479"/>
    </row>
    <row r="523" spans="1:7" s="146" customFormat="1" ht="15" x14ac:dyDescent="0.2">
      <c r="A523" s="379">
        <v>496</v>
      </c>
      <c r="B523" s="424"/>
      <c r="C523" s="238"/>
      <c r="D523" s="255"/>
      <c r="E523" s="256"/>
      <c r="F523" s="458"/>
      <c r="G523" s="479"/>
    </row>
    <row r="524" spans="1:7" s="146" customFormat="1" ht="15" x14ac:dyDescent="0.2">
      <c r="A524" s="379">
        <v>497</v>
      </c>
      <c r="B524" s="424"/>
      <c r="C524" s="238"/>
      <c r="D524" s="255"/>
      <c r="E524" s="256"/>
      <c r="F524" s="458"/>
      <c r="G524" s="479"/>
    </row>
    <row r="525" spans="1:7" s="146" customFormat="1" ht="15" x14ac:dyDescent="0.2">
      <c r="A525" s="379">
        <v>498</v>
      </c>
      <c r="B525" s="424"/>
      <c r="C525" s="238"/>
      <c r="D525" s="255"/>
      <c r="E525" s="256"/>
      <c r="F525" s="458"/>
      <c r="G525" s="479"/>
    </row>
    <row r="526" spans="1:7" s="146" customFormat="1" ht="15" x14ac:dyDescent="0.2">
      <c r="A526" s="379">
        <v>499</v>
      </c>
      <c r="B526" s="424"/>
      <c r="C526" s="238"/>
      <c r="D526" s="255"/>
      <c r="E526" s="256"/>
      <c r="F526" s="458"/>
      <c r="G526" s="479"/>
    </row>
    <row r="527" spans="1:7" s="146" customFormat="1" ht="15" x14ac:dyDescent="0.2">
      <c r="A527" s="379">
        <v>500</v>
      </c>
      <c r="B527" s="424"/>
      <c r="C527" s="238"/>
      <c r="D527" s="255"/>
      <c r="E527" s="256"/>
      <c r="F527" s="458"/>
      <c r="G527" s="479"/>
    </row>
  </sheetData>
  <sheetProtection password="8067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28:C527">
      <formula1>41640</formula1>
      <formula2>45291</formula2>
    </dataValidation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25"/>
  <sheetViews>
    <sheetView showGridLines="0" zoomScaleNormal="100" workbookViewId="0">
      <selection activeCell="S1" sqref="S1"/>
    </sheetView>
  </sheetViews>
  <sheetFormatPr baseColWidth="10" defaultRowHeight="12" customHeight="1" x14ac:dyDescent="0.2"/>
  <cols>
    <col min="1" max="19" width="5.140625" style="406" customWidth="1"/>
    <col min="20" max="20" width="5.7109375" style="406" customWidth="1"/>
    <col min="21" max="16384" width="11.42578125" style="406"/>
  </cols>
  <sheetData>
    <row r="1" spans="1:19" s="405" customFormat="1" ht="18" customHeight="1" x14ac:dyDescent="0.2">
      <c r="A1" s="403" t="s">
        <v>153</v>
      </c>
      <c r="B1" s="404"/>
      <c r="C1" s="404"/>
      <c r="D1" s="404"/>
      <c r="E1" s="404"/>
      <c r="F1" s="404"/>
      <c r="G1" s="404"/>
      <c r="H1" s="404"/>
    </row>
    <row r="2" spans="1:19" s="405" customFormat="1" ht="12" customHeight="1" x14ac:dyDescent="0.2">
      <c r="A2" s="404"/>
      <c r="B2" s="404"/>
      <c r="C2" s="404"/>
      <c r="D2" s="404"/>
      <c r="E2" s="404"/>
      <c r="F2" s="404"/>
      <c r="G2" s="404"/>
      <c r="H2" s="404"/>
    </row>
    <row r="3" spans="1:19" s="405" customFormat="1" ht="12" customHeight="1" x14ac:dyDescent="0.2"/>
    <row r="4" spans="1:19" s="405" customFormat="1" ht="12" customHeight="1" x14ac:dyDescent="0.2"/>
    <row r="5" spans="1:19" ht="12" customHeight="1" x14ac:dyDescent="0.2">
      <c r="A5" s="535" t="s">
        <v>193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7"/>
      <c r="N5" s="544" t="s">
        <v>194</v>
      </c>
      <c r="O5" s="545"/>
      <c r="P5" s="546"/>
      <c r="Q5" s="544" t="s">
        <v>195</v>
      </c>
      <c r="R5" s="545"/>
      <c r="S5" s="546"/>
    </row>
    <row r="6" spans="1:19" ht="12" customHeight="1" x14ac:dyDescent="0.2">
      <c r="A6" s="538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547"/>
      <c r="O6" s="548"/>
      <c r="P6" s="549"/>
      <c r="Q6" s="547"/>
      <c r="R6" s="548"/>
      <c r="S6" s="549"/>
    </row>
    <row r="7" spans="1:19" ht="12" customHeight="1" x14ac:dyDescent="0.2">
      <c r="A7" s="538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40"/>
      <c r="N7" s="547"/>
      <c r="O7" s="548"/>
      <c r="P7" s="549"/>
      <c r="Q7" s="547"/>
      <c r="R7" s="548"/>
      <c r="S7" s="549"/>
    </row>
    <row r="8" spans="1:19" ht="12" customHeight="1" x14ac:dyDescent="0.2">
      <c r="A8" s="538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40"/>
      <c r="N8" s="550"/>
      <c r="O8" s="551"/>
      <c r="P8" s="552"/>
      <c r="Q8" s="550"/>
      <c r="R8" s="551"/>
      <c r="S8" s="552"/>
    </row>
    <row r="9" spans="1:19" ht="12" customHeight="1" x14ac:dyDescent="0.2">
      <c r="A9" s="538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40"/>
      <c r="N9" s="556" t="s">
        <v>161</v>
      </c>
      <c r="O9" s="556"/>
      <c r="P9" s="556"/>
      <c r="Q9" s="556"/>
      <c r="R9" s="556"/>
      <c r="S9" s="557"/>
    </row>
    <row r="10" spans="1:19" ht="12" customHeight="1" x14ac:dyDescent="0.2">
      <c r="A10" s="538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40"/>
      <c r="N10" s="558"/>
      <c r="O10" s="558"/>
      <c r="P10" s="558"/>
      <c r="Q10" s="558"/>
      <c r="R10" s="558"/>
      <c r="S10" s="559"/>
    </row>
    <row r="11" spans="1:19" ht="12" customHeight="1" x14ac:dyDescent="0.2">
      <c r="A11" s="541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3"/>
      <c r="N11" s="560"/>
      <c r="O11" s="560"/>
      <c r="P11" s="560"/>
      <c r="Q11" s="560"/>
      <c r="R11" s="560"/>
      <c r="S11" s="561"/>
    </row>
    <row r="12" spans="1:19" ht="18" customHeight="1" x14ac:dyDescent="0.2">
      <c r="A12" s="407" t="s">
        <v>112</v>
      </c>
      <c r="B12" s="408" t="s">
        <v>154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553" t="s">
        <v>155</v>
      </c>
      <c r="O12" s="554"/>
      <c r="P12" s="555"/>
      <c r="Q12" s="553" t="s">
        <v>155</v>
      </c>
      <c r="R12" s="554"/>
      <c r="S12" s="555"/>
    </row>
    <row r="13" spans="1:19" ht="18" customHeight="1" x14ac:dyDescent="0.2">
      <c r="A13" s="407" t="s">
        <v>112</v>
      </c>
      <c r="B13" s="408" t="s">
        <v>228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11"/>
      <c r="N13" s="553" t="s">
        <v>155</v>
      </c>
      <c r="O13" s="554"/>
      <c r="P13" s="555"/>
      <c r="Q13" s="553"/>
      <c r="R13" s="554"/>
      <c r="S13" s="555"/>
    </row>
    <row r="14" spans="1:19" ht="18" customHeight="1" x14ac:dyDescent="0.2">
      <c r="A14" s="407" t="s">
        <v>112</v>
      </c>
      <c r="B14" s="412" t="s">
        <v>160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3"/>
      <c r="N14" s="553"/>
      <c r="O14" s="554"/>
      <c r="P14" s="555"/>
      <c r="Q14" s="553" t="s">
        <v>155</v>
      </c>
      <c r="R14" s="554"/>
      <c r="S14" s="555"/>
    </row>
    <row r="15" spans="1:19" ht="18" customHeight="1" x14ac:dyDescent="0.2">
      <c r="A15" s="407" t="s">
        <v>112</v>
      </c>
      <c r="B15" s="408" t="s">
        <v>156</v>
      </c>
      <c r="C15" s="408"/>
      <c r="D15" s="414"/>
      <c r="E15" s="408"/>
      <c r="F15" s="408"/>
      <c r="G15" s="408"/>
      <c r="H15" s="408"/>
      <c r="I15" s="408"/>
      <c r="J15" s="408"/>
      <c r="K15" s="408"/>
      <c r="L15" s="408"/>
      <c r="M15" s="411"/>
      <c r="N15" s="553" t="s">
        <v>155</v>
      </c>
      <c r="O15" s="554"/>
      <c r="P15" s="555"/>
      <c r="Q15" s="553" t="s">
        <v>155</v>
      </c>
      <c r="R15" s="554"/>
      <c r="S15" s="555"/>
    </row>
    <row r="16" spans="1:19" ht="18" customHeight="1" x14ac:dyDescent="0.2">
      <c r="A16" s="526" t="s">
        <v>112</v>
      </c>
      <c r="B16" s="527" t="s">
        <v>238</v>
      </c>
      <c r="C16" s="408"/>
      <c r="D16" s="414"/>
      <c r="E16" s="408"/>
      <c r="F16" s="408"/>
      <c r="G16" s="408"/>
      <c r="H16" s="408"/>
      <c r="I16" s="408"/>
      <c r="J16" s="408"/>
      <c r="K16" s="408"/>
      <c r="L16" s="408"/>
      <c r="M16" s="411"/>
      <c r="N16" s="553" t="s">
        <v>155</v>
      </c>
      <c r="O16" s="554"/>
      <c r="P16" s="555"/>
      <c r="Q16" s="553" t="s">
        <v>155</v>
      </c>
      <c r="R16" s="554"/>
      <c r="S16" s="555"/>
    </row>
    <row r="17" spans="1:19" ht="18" customHeight="1" x14ac:dyDescent="0.2">
      <c r="A17" s="407" t="s">
        <v>112</v>
      </c>
      <c r="B17" s="408" t="s">
        <v>128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10"/>
      <c r="N17" s="553" t="s">
        <v>155</v>
      </c>
      <c r="O17" s="554"/>
      <c r="P17" s="555"/>
      <c r="Q17" s="553" t="s">
        <v>155</v>
      </c>
      <c r="R17" s="554"/>
      <c r="S17" s="555"/>
    </row>
    <row r="18" spans="1:19" ht="18" customHeight="1" x14ac:dyDescent="0.2">
      <c r="A18" s="407" t="s">
        <v>112</v>
      </c>
      <c r="B18" s="415" t="s">
        <v>208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553" t="s">
        <v>155</v>
      </c>
      <c r="O18" s="554"/>
      <c r="P18" s="555"/>
      <c r="Q18" s="553"/>
      <c r="R18" s="554"/>
      <c r="S18" s="555"/>
    </row>
    <row r="19" spans="1:19" ht="18" customHeight="1" x14ac:dyDescent="0.2">
      <c r="A19" s="407" t="s">
        <v>112</v>
      </c>
      <c r="B19" s="415" t="s">
        <v>209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553" t="s">
        <v>155</v>
      </c>
      <c r="O19" s="554"/>
      <c r="P19" s="555"/>
      <c r="Q19" s="553"/>
      <c r="R19" s="554"/>
      <c r="S19" s="555"/>
    </row>
    <row r="21" spans="1:19" s="416" customFormat="1" ht="12" customHeight="1" x14ac:dyDescent="0.2">
      <c r="A21" s="417"/>
      <c r="B21" s="417"/>
    </row>
    <row r="22" spans="1:19" ht="12" customHeight="1" x14ac:dyDescent="0.2">
      <c r="A22" s="534" t="s">
        <v>192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</row>
    <row r="23" spans="1:19" ht="12" customHeight="1" x14ac:dyDescent="0.2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</row>
    <row r="24" spans="1:19" ht="12" customHeight="1" x14ac:dyDescent="0.2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</row>
    <row r="25" spans="1:19" ht="12" customHeight="1" x14ac:dyDescent="0.2">
      <c r="A25" s="534"/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</row>
  </sheetData>
  <sheetProtection password="8067" sheet="1" objects="1" scenarios="1" autoFilter="0"/>
  <mergeCells count="21">
    <mergeCell ref="N16:P16"/>
    <mergeCell ref="Q16:S16"/>
    <mergeCell ref="Q15:S15"/>
    <mergeCell ref="N17:P17"/>
    <mergeCell ref="Q17:S17"/>
    <mergeCell ref="A22:S25"/>
    <mergeCell ref="A5:M11"/>
    <mergeCell ref="N5:P8"/>
    <mergeCell ref="Q5:S8"/>
    <mergeCell ref="N12:P12"/>
    <mergeCell ref="Q12:S12"/>
    <mergeCell ref="N13:P13"/>
    <mergeCell ref="Q13:S13"/>
    <mergeCell ref="N14:P14"/>
    <mergeCell ref="Q14:S14"/>
    <mergeCell ref="N9:S11"/>
    <mergeCell ref="N18:P18"/>
    <mergeCell ref="Q18:S18"/>
    <mergeCell ref="N19:P19"/>
    <mergeCell ref="Q19:S19"/>
    <mergeCell ref="N15:P15"/>
  </mergeCells>
  <conditionalFormatting sqref="N12:S19">
    <cfRule type="cellIs" dxfId="106" priority="2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67"/>
  <sheetViews>
    <sheetView showGridLines="0" tabSelected="1" zoomScaleNormal="100" workbookViewId="0">
      <selection activeCell="A5" sqref="A5:I6"/>
    </sheetView>
  </sheetViews>
  <sheetFormatPr baseColWidth="10" defaultRowHeight="12.75" customHeight="1" x14ac:dyDescent="0.2"/>
  <cols>
    <col min="1" max="1" width="1.7109375" style="4" customWidth="1"/>
    <col min="2" max="4" width="6.42578125" style="4" customWidth="1"/>
    <col min="5" max="18" width="5.140625" style="4" customWidth="1"/>
    <col min="19" max="19" width="0.85546875" style="4" customWidth="1"/>
    <col min="20" max="20" width="9.42578125" style="283" hidden="1" customWidth="1"/>
    <col min="21" max="21" width="20" style="4" hidden="1" customWidth="1"/>
    <col min="22" max="26" width="10.7109375" style="4" hidden="1" customWidth="1"/>
    <col min="27" max="27" width="20.28515625" style="4" hidden="1" customWidth="1"/>
    <col min="28" max="28" width="20.7109375" style="4" hidden="1" customWidth="1"/>
    <col min="29" max="29" width="58" style="4" hidden="1" customWidth="1"/>
    <col min="30" max="16384" width="11.42578125" style="4"/>
  </cols>
  <sheetData>
    <row r="1" spans="1:29" s="3" customFormat="1" ht="15" customHeight="1" x14ac:dyDescent="0.2">
      <c r="T1" s="278"/>
      <c r="U1" s="274"/>
      <c r="V1" s="274"/>
      <c r="W1" s="274"/>
      <c r="X1" s="274"/>
      <c r="Y1" s="274"/>
      <c r="Z1" s="274"/>
      <c r="AA1" s="274"/>
      <c r="AB1" s="396"/>
      <c r="AC1" s="396"/>
    </row>
    <row r="2" spans="1:29" s="3" customFormat="1" ht="15" customHeight="1" x14ac:dyDescent="0.2">
      <c r="T2" s="278"/>
      <c r="U2" s="274"/>
      <c r="V2" s="274"/>
      <c r="W2" s="274"/>
      <c r="X2" s="274"/>
      <c r="Y2" s="274"/>
      <c r="Z2" s="274"/>
      <c r="AA2" s="274"/>
      <c r="AB2" s="396"/>
      <c r="AC2" s="396"/>
    </row>
    <row r="3" spans="1:29" s="3" customFormat="1" ht="15" customHeight="1" x14ac:dyDescent="0.2">
      <c r="T3" s="278"/>
      <c r="U3" s="274"/>
      <c r="V3" s="274"/>
      <c r="W3" s="274"/>
      <c r="X3" s="274"/>
      <c r="Y3" s="274"/>
      <c r="Z3" s="274"/>
      <c r="AA3" s="274"/>
      <c r="AB3" s="396"/>
      <c r="AC3" s="396"/>
    </row>
    <row r="4" spans="1:29" ht="15" customHeight="1" x14ac:dyDescent="0.2">
      <c r="A4" s="4" t="s">
        <v>39</v>
      </c>
      <c r="T4" s="611" t="s">
        <v>149</v>
      </c>
      <c r="U4" s="611"/>
      <c r="V4" s="611"/>
      <c r="W4" s="611"/>
      <c r="X4" s="611"/>
      <c r="Y4" s="611"/>
      <c r="Z4" s="611"/>
      <c r="AA4" s="611"/>
      <c r="AB4" s="611"/>
      <c r="AC4" s="611"/>
    </row>
    <row r="5" spans="1:29" ht="15" customHeight="1" x14ac:dyDescent="0.2">
      <c r="A5" s="581"/>
      <c r="B5" s="582"/>
      <c r="C5" s="582"/>
      <c r="D5" s="582"/>
      <c r="E5" s="582"/>
      <c r="F5" s="582"/>
      <c r="G5" s="582"/>
      <c r="H5" s="582"/>
      <c r="I5" s="583"/>
      <c r="J5" s="55"/>
      <c r="T5" s="440">
        <v>1</v>
      </c>
      <c r="U5" s="440">
        <v>2</v>
      </c>
      <c r="V5" s="440">
        <v>3</v>
      </c>
      <c r="W5" s="529">
        <v>4</v>
      </c>
      <c r="X5" s="529">
        <v>5</v>
      </c>
      <c r="Y5" s="529">
        <v>6</v>
      </c>
      <c r="Z5" s="529">
        <v>7</v>
      </c>
      <c r="AA5" s="529">
        <v>8</v>
      </c>
      <c r="AB5" s="529">
        <v>9</v>
      </c>
      <c r="AC5" s="529">
        <v>10</v>
      </c>
    </row>
    <row r="6" spans="1:29" ht="15" customHeight="1" x14ac:dyDescent="0.2">
      <c r="A6" s="584"/>
      <c r="B6" s="585"/>
      <c r="C6" s="585"/>
      <c r="D6" s="585"/>
      <c r="E6" s="585"/>
      <c r="F6" s="585"/>
      <c r="G6" s="585"/>
      <c r="H6" s="585"/>
      <c r="I6" s="586"/>
      <c r="J6" s="56"/>
      <c r="T6" s="397"/>
      <c r="U6" s="398"/>
      <c r="V6" s="639" t="s">
        <v>170</v>
      </c>
      <c r="W6" s="639"/>
      <c r="X6" s="639"/>
      <c r="Y6" s="639"/>
      <c r="Z6" s="639"/>
      <c r="AA6" s="440"/>
      <c r="AB6" s="440"/>
      <c r="AC6" s="398"/>
    </row>
    <row r="7" spans="1:29" ht="15" customHeight="1" x14ac:dyDescent="0.2">
      <c r="A7" s="631"/>
      <c r="B7" s="632"/>
      <c r="C7" s="632"/>
      <c r="D7" s="632"/>
      <c r="E7" s="632"/>
      <c r="F7" s="632"/>
      <c r="G7" s="632"/>
      <c r="H7" s="632"/>
      <c r="I7" s="633"/>
      <c r="J7" s="56"/>
      <c r="T7" s="400" t="b">
        <v>0</v>
      </c>
      <c r="U7" s="399" t="s">
        <v>169</v>
      </c>
      <c r="V7" s="440"/>
      <c r="W7" s="529"/>
      <c r="X7" s="440"/>
      <c r="Y7" s="440"/>
      <c r="Z7" s="440"/>
      <c r="AA7" s="440" t="str">
        <f>IF(OR($G$38="",$P$38=""),"____",IF(YEAR($G$38)&lt;&gt;YEAR($P$38),"____",YEAR($P$38)))</f>
        <v>____</v>
      </c>
      <c r="AB7" s="399" t="str">
        <f>IF(OR($G$38="",$P$38=""),"__.__.____ - __.__.____",IF(YEAR($G$38)&lt;&gt;YEAR($P$38),"__.__.____ - __.__.____",CONCATENATE(TEXT($G$38,"TT.MM.JJJJ")," - ",TEXT($P$38,"TT.MM.JJJJ"))))</f>
        <v>__.__.____ - __.__.____</v>
      </c>
      <c r="AC7" s="399" t="str">
        <f>CONCATENATE(U7,"für Erklärungszeitraum ",AB7)</f>
        <v>Unterjähriger Nachweis für Erklärungszeitraum __.__.____ - __.__.____</v>
      </c>
    </row>
    <row r="8" spans="1:29" ht="15" customHeight="1" x14ac:dyDescent="0.2">
      <c r="A8" s="631"/>
      <c r="B8" s="632"/>
      <c r="C8" s="632"/>
      <c r="D8" s="632"/>
      <c r="E8" s="632"/>
      <c r="F8" s="632"/>
      <c r="G8" s="632"/>
      <c r="H8" s="632"/>
      <c r="I8" s="633"/>
      <c r="J8" s="56"/>
      <c r="T8" s="400" t="b">
        <v>0</v>
      </c>
      <c r="U8" s="399" t="s">
        <v>150</v>
      </c>
      <c r="V8" s="440"/>
      <c r="W8" s="529"/>
      <c r="X8" s="440"/>
      <c r="Y8" s="440"/>
      <c r="Z8" s="440"/>
      <c r="AA8" s="440" t="str">
        <f>IF(OR($G$38="",$P$38=""),"____",IF(YEAR($G$38)&lt;&gt;YEAR($P$38),"____",YEAR($P$38)))</f>
        <v>____</v>
      </c>
      <c r="AB8" s="399" t="str">
        <f>IF(OR($G$38="",$P$38=""),"__.__.____ - __.__.____",IF(YEAR($G$38)&lt;&gt;YEAR($P$38),"__.__.____ - __.__.____",CONCATENATE(TEXT($G$38,"TT.MM.JJJJ")," - ",TEXT($P$38,"TT.MM.JJJJ"))))</f>
        <v>__.__.____ - __.__.____</v>
      </c>
      <c r="AC8" s="399" t="str">
        <f>CONCATENATE(U8,"für Erklärungszeitraum ",AB8)</f>
        <v>Zwischennachweis für Erklärungszeitraum __.__.____ - __.__.____</v>
      </c>
    </row>
    <row r="9" spans="1:29" ht="15" customHeight="1" x14ac:dyDescent="0.2">
      <c r="A9" s="634"/>
      <c r="B9" s="635"/>
      <c r="C9" s="603"/>
      <c r="D9" s="603"/>
      <c r="E9" s="603"/>
      <c r="F9" s="603"/>
      <c r="G9" s="603"/>
      <c r="H9" s="603"/>
      <c r="I9" s="604"/>
      <c r="J9" s="56"/>
      <c r="T9" s="400" t="b">
        <v>0</v>
      </c>
      <c r="U9" s="399" t="s">
        <v>151</v>
      </c>
      <c r="V9" s="440" t="str">
        <f>IF(YEAR($P$36)-YEAR($G$36)&gt;3,$Z$9-4,"____")</f>
        <v>____</v>
      </c>
      <c r="W9" s="529" t="str">
        <f>IF(YEAR($P$36)-YEAR($G$36)&gt;2,$Z$9-3,"____")</f>
        <v>____</v>
      </c>
      <c r="X9" s="440" t="str">
        <f>IF(YEAR($P$36)-YEAR($G$36)&gt;1,$Z$9-2,"____")</f>
        <v>____</v>
      </c>
      <c r="Y9" s="440" t="str">
        <f>IF(YEAR($P$36)-YEAR($G$36)&gt;0,$Z$9-1,"____")</f>
        <v>____</v>
      </c>
      <c r="Z9" s="440" t="str">
        <f>IF(YEAR($P$36)=1900,"____",YEAR($P$36))</f>
        <v>____</v>
      </c>
      <c r="AA9" s="440" t="str">
        <f>IF(OR($G$36="",$P$36=""),"____",IF(YEAR($G$36)=YEAR($P$36),YEAR($P$36),CONCATENATE(YEAR($G$36)," - ",YEAR($P$36))))</f>
        <v>____</v>
      </c>
      <c r="AB9" s="399" t="str">
        <f>IF(OR($G$36="",$P$36=""),"__.__.____ - __.__.____",CONCATENATE(TEXT($G$36,"TT.MM.JJJJ")," - ",TEXT($P$36,"TT.MM.JJJJ")))</f>
        <v>__.__.____ - __.__.____</v>
      </c>
      <c r="AC9" s="399" t="str">
        <f>CONCATENATE(U9,"für Bewilligungszeitraum ",AB9)</f>
        <v>Verwendungsnachweis für Bewilligungszeitraum __.__.____ - __.__.____</v>
      </c>
    </row>
    <row r="10" spans="1:29" ht="15" customHeight="1" x14ac:dyDescent="0.2">
      <c r="B10" s="57"/>
      <c r="C10" s="57"/>
      <c r="D10" s="57"/>
      <c r="E10" s="57"/>
      <c r="J10" s="12"/>
      <c r="T10" s="397">
        <f>COUNTIF(T7:T9,TRUE)</f>
        <v>0</v>
      </c>
      <c r="U10" s="399"/>
      <c r="V10" s="399"/>
      <c r="W10" s="399"/>
      <c r="X10" s="399"/>
      <c r="Y10" s="399" t="s">
        <v>175</v>
      </c>
      <c r="Z10" s="399"/>
      <c r="AA10" s="440" t="str">
        <f>IF($T$10&lt;&gt;1,"",$AA$8)</f>
        <v/>
      </c>
      <c r="AB10" s="399" t="str">
        <f>IF($T$10&lt;&gt;1,"",$AB$8)</f>
        <v/>
      </c>
      <c r="AC10" s="399"/>
    </row>
    <row r="11" spans="1:29" ht="15" customHeight="1" x14ac:dyDescent="0.2">
      <c r="T11" s="397"/>
      <c r="U11" s="399"/>
      <c r="V11" s="399"/>
      <c r="W11" s="399"/>
      <c r="X11" s="399"/>
      <c r="Y11" s="399" t="s">
        <v>176</v>
      </c>
      <c r="Z11" s="399"/>
      <c r="AA11" s="440" t="str">
        <f>IF($T$10&lt;&gt;1,"",$AA$9)</f>
        <v/>
      </c>
      <c r="AB11" s="399" t="str">
        <f>IF($T$10&lt;&gt;1,"",$AB$9)</f>
        <v/>
      </c>
      <c r="AC11" s="399"/>
    </row>
    <row r="12" spans="1:29" s="25" customFormat="1" ht="15" customHeight="1" x14ac:dyDescent="0.2">
      <c r="A12" s="58" t="s">
        <v>11</v>
      </c>
      <c r="B12" s="21"/>
      <c r="C12" s="21"/>
      <c r="D12" s="21"/>
      <c r="E12" s="21"/>
      <c r="F12" s="21"/>
      <c r="G12" s="21"/>
      <c r="H12" s="21"/>
      <c r="K12" s="59" t="s">
        <v>23</v>
      </c>
      <c r="L12" s="60"/>
      <c r="M12" s="60"/>
      <c r="N12" s="60"/>
      <c r="O12" s="60"/>
      <c r="P12" s="60"/>
      <c r="Q12" s="60"/>
      <c r="R12" s="60"/>
      <c r="S12" s="61"/>
      <c r="T12" s="482"/>
      <c r="U12" s="481"/>
      <c r="V12" s="481"/>
      <c r="W12" s="481"/>
      <c r="X12" s="481"/>
      <c r="Y12" s="399" t="s">
        <v>177</v>
      </c>
      <c r="Z12" s="399"/>
      <c r="AA12" s="440" t="str">
        <f>IF($T$10&lt;&gt;1,"",VLOOKUP(TRUE,$T$7:$AC$9,8,FALSE))</f>
        <v/>
      </c>
      <c r="AB12" s="399" t="str">
        <f>IF($T$10&lt;&gt;1,"",VLOOKUP(TRUE,$T$7:$AC$9,9,FALSE))</f>
        <v/>
      </c>
      <c r="AC12" s="481"/>
    </row>
    <row r="13" spans="1:29" s="25" customFormat="1" ht="15" customHeight="1" x14ac:dyDescent="0.2">
      <c r="A13" s="58" t="s">
        <v>12</v>
      </c>
      <c r="B13" s="21"/>
      <c r="C13" s="21"/>
      <c r="D13" s="21"/>
      <c r="E13" s="21"/>
      <c r="F13" s="21"/>
      <c r="G13" s="21"/>
      <c r="H13" s="21"/>
      <c r="J13" s="21"/>
      <c r="K13" s="62"/>
      <c r="L13" s="63"/>
      <c r="M13" s="63"/>
      <c r="N13" s="63"/>
      <c r="O13" s="63"/>
      <c r="P13" s="63"/>
      <c r="Q13" s="63"/>
      <c r="R13" s="63"/>
      <c r="S13" s="64"/>
      <c r="T13" s="482"/>
      <c r="U13" s="481"/>
      <c r="V13" s="481"/>
      <c r="W13" s="481"/>
      <c r="X13" s="481"/>
      <c r="Y13" s="399" t="s">
        <v>128</v>
      </c>
      <c r="Z13" s="399"/>
      <c r="AA13" s="440" t="str">
        <f>IF($T$10&lt;&gt;1,"",VLOOKUP(TRUE,$T$7:$AC$9,8,FALSE))</f>
        <v/>
      </c>
      <c r="AB13" s="399" t="str">
        <f>IF($T$10&lt;&gt;1,"",VLOOKUP(TRUE,$T$7:$AC$9,9,FALSE))</f>
        <v/>
      </c>
      <c r="AC13" s="481"/>
    </row>
    <row r="14" spans="1:29" s="25" customFormat="1" ht="15" customHeight="1" x14ac:dyDescent="0.2">
      <c r="A14" s="58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62"/>
      <c r="L14" s="63"/>
      <c r="M14" s="63"/>
      <c r="N14" s="63"/>
      <c r="O14" s="63"/>
      <c r="P14" s="63"/>
      <c r="Q14" s="63"/>
      <c r="R14" s="63"/>
      <c r="S14" s="64"/>
      <c r="T14" s="482"/>
      <c r="U14" s="481"/>
      <c r="V14" s="481"/>
      <c r="W14" s="481"/>
      <c r="X14" s="481"/>
      <c r="Y14" s="399" t="s">
        <v>174</v>
      </c>
      <c r="Z14" s="399"/>
      <c r="AA14" s="440" t="str">
        <f>IF($T$10&lt;&gt;1,"",IF($T$9=TRUE,$Z$9,$AA$8))</f>
        <v/>
      </c>
      <c r="AB14" s="399" t="str">
        <f>IF($T$10&lt;&gt;1,"",IF(OR($G$36="",$P$36=""),"__.__.____ - __.__.____",IF($T$9=TRUE,CONCATENATE(TEXT(IF(DATE(YEAR($P$36),1,1)&lt;$G$36,$G$36,DATE(YEAR($P$36),1,1)),"TT.MM.JJJJ")," - ",TEXT($P$36,"TT.MM.JJJJ")),$AB$8)))</f>
        <v/>
      </c>
      <c r="AC14" s="481"/>
    </row>
    <row r="15" spans="1:29" s="25" customFormat="1" ht="15" customHeight="1" x14ac:dyDescent="0.2">
      <c r="A15" s="58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62"/>
      <c r="L15" s="63"/>
      <c r="M15" s="63"/>
      <c r="N15" s="63"/>
      <c r="O15" s="63"/>
      <c r="P15" s="63"/>
      <c r="Q15" s="63"/>
      <c r="R15" s="63"/>
      <c r="S15" s="64"/>
      <c r="T15" s="279"/>
      <c r="U15" s="275"/>
      <c r="V15" s="275"/>
      <c r="W15" s="275"/>
      <c r="X15" s="275"/>
      <c r="Y15" s="275"/>
      <c r="Z15" s="275"/>
      <c r="AA15" s="275"/>
      <c r="AB15" s="275"/>
      <c r="AC15" s="275"/>
    </row>
    <row r="16" spans="1:29" s="25" customFormat="1" ht="15" customHeight="1" x14ac:dyDescent="0.2">
      <c r="B16" s="21"/>
      <c r="C16" s="21"/>
      <c r="D16" s="21"/>
      <c r="E16" s="21"/>
      <c r="F16" s="21"/>
      <c r="G16" s="21"/>
      <c r="H16" s="21"/>
      <c r="I16" s="21"/>
      <c r="J16" s="21"/>
      <c r="K16" s="65"/>
      <c r="L16" s="66"/>
      <c r="M16" s="66"/>
      <c r="N16" s="66"/>
      <c r="O16" s="66"/>
      <c r="P16" s="66"/>
      <c r="Q16" s="66"/>
      <c r="R16" s="66"/>
      <c r="S16" s="67"/>
      <c r="T16" s="279"/>
      <c r="U16" s="275"/>
      <c r="V16" s="275"/>
      <c r="W16" s="275"/>
      <c r="X16" s="275"/>
      <c r="Y16" s="275"/>
      <c r="Z16" s="275"/>
      <c r="AA16" s="275"/>
      <c r="AB16" s="483"/>
      <c r="AC16" s="275"/>
    </row>
    <row r="17" spans="1:29" s="22" customFormat="1" ht="18" customHeight="1" x14ac:dyDescent="0.2">
      <c r="A17" s="25"/>
      <c r="B17" s="25"/>
      <c r="C17" s="25"/>
      <c r="D17" s="25"/>
      <c r="E17" s="25"/>
      <c r="F17" s="21"/>
      <c r="G17" s="21"/>
      <c r="H17" s="21"/>
      <c r="I17" s="21"/>
      <c r="J17" s="21"/>
      <c r="K17" s="68" t="s">
        <v>17</v>
      </c>
      <c r="L17" s="69"/>
      <c r="M17" s="69"/>
      <c r="N17" s="70"/>
      <c r="O17" s="608">
        <f ca="1">TODAY()</f>
        <v>44462</v>
      </c>
      <c r="P17" s="609"/>
      <c r="Q17" s="609"/>
      <c r="R17" s="609"/>
      <c r="S17" s="610"/>
      <c r="T17" s="279"/>
      <c r="U17" s="275"/>
      <c r="V17" s="275"/>
      <c r="W17" s="275"/>
      <c r="X17" s="275"/>
      <c r="Y17" s="275"/>
      <c r="Z17" s="275"/>
      <c r="AA17" s="275"/>
      <c r="AB17" s="483"/>
      <c r="AC17" s="275"/>
    </row>
    <row r="18" spans="1:29" s="22" customFormat="1" ht="18" customHeight="1" x14ac:dyDescent="0.2">
      <c r="A18" s="25"/>
      <c r="B18" s="25"/>
      <c r="C18" s="25"/>
      <c r="D18" s="25"/>
      <c r="E18" s="25"/>
      <c r="F18" s="21"/>
      <c r="G18" s="21"/>
      <c r="H18" s="21"/>
      <c r="I18" s="21"/>
      <c r="J18" s="21"/>
      <c r="K18" s="71" t="s">
        <v>15</v>
      </c>
      <c r="L18" s="72"/>
      <c r="M18" s="72"/>
      <c r="N18" s="73"/>
      <c r="O18" s="627"/>
      <c r="P18" s="628"/>
      <c r="Q18" s="628"/>
      <c r="R18" s="628"/>
      <c r="S18" s="629"/>
      <c r="T18" s="279"/>
      <c r="U18" s="275"/>
      <c r="V18" s="275"/>
      <c r="W18" s="275"/>
      <c r="X18" s="275"/>
      <c r="Y18" s="275"/>
      <c r="Z18" s="275"/>
      <c r="AA18" s="275"/>
      <c r="AB18" s="275"/>
      <c r="AC18" s="275"/>
    </row>
    <row r="19" spans="1:29" ht="5.0999999999999996" customHeight="1" x14ac:dyDescent="0.2">
      <c r="T19" s="278"/>
      <c r="U19" s="274"/>
      <c r="V19" s="274"/>
      <c r="W19" s="274"/>
      <c r="X19" s="274"/>
      <c r="Y19" s="274"/>
      <c r="Z19" s="274"/>
      <c r="AA19" s="274"/>
      <c r="AB19" s="274"/>
      <c r="AC19" s="274"/>
    </row>
    <row r="20" spans="1:29" ht="18" customHeight="1" x14ac:dyDescent="0.2">
      <c r="A20" s="600" t="str">
        <f>IF($T$10=0,"Bitte den Nachweistyp auswählen!",IF($T$10&gt;1,"Bitte nur einen Nachweistyp auswählen!",VLOOKUP(TRUE,$T$7:$AC$9,10,FALSE)))</f>
        <v>Bitte den Nachweistyp auswählen!</v>
      </c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2"/>
      <c r="T20" s="278"/>
      <c r="U20" s="274"/>
      <c r="V20" s="274"/>
      <c r="W20" s="274"/>
      <c r="X20" s="274"/>
      <c r="Y20" s="274"/>
      <c r="Z20" s="274"/>
      <c r="AA20" s="274"/>
      <c r="AB20" s="274"/>
      <c r="AC20" s="274"/>
    </row>
    <row r="21" spans="1:29" ht="15" customHeight="1" x14ac:dyDescent="0.2">
      <c r="A21" s="636" t="s">
        <v>40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8"/>
      <c r="T21" s="278"/>
      <c r="U21" s="274"/>
      <c r="V21" s="274"/>
      <c r="W21" s="274"/>
      <c r="X21" s="274"/>
      <c r="Y21" s="274"/>
      <c r="Z21" s="274"/>
      <c r="AA21" s="274"/>
      <c r="AB21" s="274"/>
      <c r="AC21" s="274"/>
    </row>
    <row r="22" spans="1:29" ht="12" customHeight="1" x14ac:dyDescent="0.2">
      <c r="A22" s="630" t="s">
        <v>180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278"/>
      <c r="U22" s="274"/>
      <c r="V22" s="274"/>
      <c r="W22" s="274"/>
      <c r="X22" s="274"/>
      <c r="Y22" s="274"/>
      <c r="Z22" s="274"/>
      <c r="AA22" s="274"/>
      <c r="AB22" s="274"/>
      <c r="AC22" s="274"/>
    </row>
    <row r="23" spans="1:29" ht="12" customHeight="1" x14ac:dyDescent="0.2">
      <c r="A23" s="630"/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278"/>
      <c r="U23" s="274"/>
      <c r="V23" s="274"/>
      <c r="W23" s="274"/>
      <c r="X23" s="274"/>
      <c r="Y23" s="274"/>
      <c r="Z23" s="274"/>
      <c r="AA23" s="274"/>
      <c r="AB23" s="274"/>
      <c r="AC23" s="274"/>
    </row>
    <row r="24" spans="1:29" ht="12" customHeight="1" x14ac:dyDescent="0.2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278"/>
      <c r="U24" s="274"/>
      <c r="V24" s="274"/>
      <c r="W24" s="274"/>
      <c r="X24" s="274"/>
      <c r="Y24" s="274"/>
      <c r="Z24" s="274"/>
      <c r="AA24" s="274"/>
      <c r="AB24" s="274"/>
      <c r="AC24" s="274"/>
    </row>
    <row r="25" spans="1:29" s="8" customFormat="1" ht="15" customHeight="1" x14ac:dyDescent="0.2">
      <c r="A25" s="5" t="s">
        <v>41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278"/>
      <c r="U25" s="274"/>
      <c r="V25" s="274"/>
      <c r="W25" s="274"/>
      <c r="X25" s="274"/>
      <c r="Y25" s="274"/>
      <c r="Z25" s="274"/>
      <c r="AA25" s="274"/>
      <c r="AB25" s="274"/>
      <c r="AC25" s="274"/>
    </row>
    <row r="26" spans="1:29" ht="5.0999999999999996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4"/>
      <c r="S26" s="17"/>
      <c r="T26" s="278"/>
      <c r="U26" s="274"/>
      <c r="V26" s="274"/>
      <c r="W26" s="274"/>
      <c r="X26" s="274"/>
      <c r="Y26" s="274"/>
      <c r="Z26" s="274"/>
      <c r="AA26" s="274"/>
      <c r="AB26" s="274"/>
      <c r="AC26" s="274"/>
    </row>
    <row r="27" spans="1:29" s="76" customFormat="1" ht="15" customHeight="1" x14ac:dyDescent="0.2">
      <c r="A27" s="605" t="s">
        <v>56</v>
      </c>
      <c r="B27" s="606"/>
      <c r="C27" s="606"/>
      <c r="D27" s="607"/>
      <c r="E27" s="621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3"/>
      <c r="S27" s="75"/>
      <c r="T27" s="280"/>
      <c r="U27" s="276"/>
      <c r="V27" s="276"/>
      <c r="W27" s="276"/>
      <c r="X27" s="276"/>
      <c r="Y27" s="276"/>
      <c r="Z27" s="276"/>
      <c r="AA27" s="276"/>
      <c r="AB27" s="276"/>
      <c r="AC27" s="276"/>
    </row>
    <row r="28" spans="1:29" s="76" customFormat="1" ht="15" customHeight="1" x14ac:dyDescent="0.2">
      <c r="A28" s="605"/>
      <c r="B28" s="606"/>
      <c r="C28" s="606"/>
      <c r="D28" s="607"/>
      <c r="E28" s="624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6"/>
      <c r="S28" s="75"/>
      <c r="T28" s="280"/>
      <c r="U28" s="276"/>
      <c r="V28" s="276"/>
      <c r="W28" s="276"/>
      <c r="X28" s="276"/>
      <c r="Y28" s="276"/>
      <c r="Z28" s="276"/>
      <c r="AA28" s="276"/>
      <c r="AB28" s="276"/>
      <c r="AC28" s="276"/>
    </row>
    <row r="29" spans="1:29" ht="5.0999999999999996" customHeight="1" x14ac:dyDescent="0.2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  <c r="T29" s="280"/>
      <c r="U29" s="276"/>
      <c r="V29" s="274"/>
      <c r="W29" s="274"/>
      <c r="X29" s="274"/>
      <c r="Y29" s="274"/>
      <c r="Z29" s="274"/>
      <c r="AA29" s="274"/>
      <c r="AB29" s="274"/>
      <c r="AC29" s="274"/>
    </row>
    <row r="30" spans="1:29" s="22" customFormat="1" ht="18" customHeight="1" x14ac:dyDescent="0.2">
      <c r="A30" s="38" t="s">
        <v>42</v>
      </c>
      <c r="B30" s="12"/>
      <c r="C30" s="12"/>
      <c r="D30" s="45"/>
      <c r="E30" s="594"/>
      <c r="F30" s="595"/>
      <c r="G30" s="595"/>
      <c r="H30" s="595"/>
      <c r="I30" s="596"/>
      <c r="J30" s="45"/>
      <c r="K30" s="45"/>
      <c r="L30" s="46" t="s">
        <v>16</v>
      </c>
      <c r="M30" s="594"/>
      <c r="N30" s="595"/>
      <c r="O30" s="595"/>
      <c r="P30" s="595"/>
      <c r="Q30" s="595"/>
      <c r="R30" s="596"/>
      <c r="S30" s="27"/>
      <c r="T30" s="280"/>
      <c r="U30" s="276"/>
      <c r="V30" s="275"/>
      <c r="W30" s="275"/>
      <c r="X30" s="275"/>
      <c r="Y30" s="275"/>
      <c r="Z30" s="275"/>
      <c r="AA30" s="275"/>
      <c r="AB30" s="275"/>
      <c r="AC30" s="275"/>
    </row>
    <row r="31" spans="1:29" ht="5.0999999999999996" customHeight="1" x14ac:dyDescent="0.2">
      <c r="A31" s="3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  <c r="T31" s="280"/>
      <c r="U31" s="276"/>
      <c r="V31" s="274"/>
      <c r="W31" s="274"/>
      <c r="X31" s="274"/>
      <c r="Y31" s="274"/>
      <c r="Z31" s="274"/>
      <c r="AA31" s="274"/>
      <c r="AB31" s="274"/>
      <c r="AC31" s="274"/>
    </row>
    <row r="32" spans="1:29" s="22" customFormat="1" ht="18" customHeight="1" x14ac:dyDescent="0.2">
      <c r="A32" s="38" t="s">
        <v>19</v>
      </c>
      <c r="B32" s="20"/>
      <c r="C32" s="20"/>
      <c r="D32" s="45"/>
      <c r="E32" s="597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9"/>
      <c r="S32" s="27"/>
      <c r="T32" s="280"/>
      <c r="U32" s="276"/>
      <c r="V32" s="275"/>
      <c r="W32" s="275"/>
      <c r="X32" s="275"/>
      <c r="Y32" s="275"/>
      <c r="Z32" s="275"/>
      <c r="AA32" s="275"/>
      <c r="AB32" s="275"/>
      <c r="AC32" s="275"/>
    </row>
    <row r="33" spans="1:29" ht="5.0999999999999996" customHeight="1" x14ac:dyDescent="0.2">
      <c r="A33" s="3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  <c r="T33" s="278"/>
      <c r="U33" s="274"/>
      <c r="V33" s="274"/>
      <c r="W33" s="274"/>
      <c r="X33" s="274"/>
      <c r="Y33" s="274"/>
      <c r="Z33" s="274"/>
      <c r="AA33" s="274"/>
      <c r="AB33" s="274"/>
      <c r="AC33" s="274"/>
    </row>
    <row r="34" spans="1:29" ht="18" customHeight="1" x14ac:dyDescent="0.2">
      <c r="A34" s="36" t="s">
        <v>43</v>
      </c>
      <c r="B34" s="12"/>
      <c r="C34" s="12"/>
      <c r="D34" s="12"/>
      <c r="E34" s="12"/>
      <c r="F34" s="12"/>
      <c r="G34" s="591"/>
      <c r="H34" s="592"/>
      <c r="I34" s="593"/>
      <c r="J34" s="12"/>
      <c r="K34" s="12"/>
      <c r="L34" s="12"/>
      <c r="M34" s="12"/>
      <c r="N34" s="12"/>
      <c r="O34" s="77" t="s">
        <v>44</v>
      </c>
      <c r="P34" s="591"/>
      <c r="Q34" s="592"/>
      <c r="R34" s="593"/>
      <c r="S34" s="28"/>
      <c r="T34" s="278"/>
      <c r="U34" s="274"/>
      <c r="V34" s="274"/>
      <c r="W34" s="274"/>
      <c r="X34" s="274"/>
      <c r="Y34" s="274"/>
      <c r="Z34" s="274"/>
      <c r="AA34" s="274"/>
      <c r="AB34" s="274"/>
      <c r="AC34" s="274"/>
    </row>
    <row r="35" spans="1:29" ht="5.0999999999999996" customHeight="1" x14ac:dyDescent="0.2">
      <c r="A35" s="3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  <c r="T35" s="278"/>
      <c r="U35" s="274"/>
      <c r="V35" s="274"/>
      <c r="W35" s="274"/>
      <c r="X35" s="274"/>
      <c r="Y35" s="274"/>
      <c r="Z35" s="274"/>
      <c r="AA35" s="274"/>
      <c r="AB35" s="274"/>
      <c r="AC35" s="274"/>
    </row>
    <row r="36" spans="1:29" ht="18" customHeight="1" x14ac:dyDescent="0.2">
      <c r="A36" s="36" t="s">
        <v>45</v>
      </c>
      <c r="B36" s="12"/>
      <c r="C36" s="12"/>
      <c r="D36" s="12"/>
      <c r="E36" s="12"/>
      <c r="F36" s="12"/>
      <c r="G36" s="591"/>
      <c r="H36" s="592"/>
      <c r="I36" s="593"/>
      <c r="J36" s="587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587"/>
      <c r="L36" s="587"/>
      <c r="M36" s="587"/>
      <c r="N36" s="587"/>
      <c r="O36" s="77" t="s">
        <v>46</v>
      </c>
      <c r="P36" s="591"/>
      <c r="Q36" s="592"/>
      <c r="R36" s="593"/>
      <c r="S36" s="28"/>
      <c r="T36" s="278"/>
      <c r="U36" s="274" t="s">
        <v>168</v>
      </c>
      <c r="V36" s="274"/>
      <c r="W36" s="274"/>
      <c r="X36" s="274"/>
      <c r="Y36" s="274"/>
      <c r="Z36" s="274"/>
      <c r="AA36" s="274"/>
      <c r="AB36" s="274"/>
      <c r="AC36" s="274"/>
    </row>
    <row r="37" spans="1:29" ht="5.0999999999999996" customHeight="1" x14ac:dyDescent="0.2">
      <c r="A37" s="37"/>
      <c r="B37" s="12"/>
      <c r="C37" s="12"/>
      <c r="D37" s="12"/>
      <c r="E37" s="12"/>
      <c r="F37" s="12"/>
      <c r="G37" s="12"/>
      <c r="H37" s="12"/>
      <c r="I37" s="12"/>
      <c r="J37" s="587"/>
      <c r="K37" s="587"/>
      <c r="L37" s="587"/>
      <c r="M37" s="587"/>
      <c r="N37" s="587"/>
      <c r="O37" s="30"/>
      <c r="P37" s="12"/>
      <c r="Q37" s="12"/>
      <c r="R37" s="12"/>
      <c r="S37" s="28"/>
      <c r="T37" s="278"/>
      <c r="U37" s="274"/>
      <c r="V37" s="274"/>
      <c r="W37" s="274"/>
      <c r="X37" s="274"/>
      <c r="Y37" s="274"/>
      <c r="Z37" s="274"/>
      <c r="AA37" s="274"/>
      <c r="AB37" s="274"/>
      <c r="AC37" s="274"/>
    </row>
    <row r="38" spans="1:29" ht="18" customHeight="1" x14ac:dyDescent="0.2">
      <c r="A38" s="36" t="s">
        <v>47</v>
      </c>
      <c r="B38" s="12"/>
      <c r="C38" s="12"/>
      <c r="D38" s="12"/>
      <c r="E38" s="12"/>
      <c r="F38" s="12"/>
      <c r="G38" s="588" t="str">
        <f>IF(G36=0,"",IF($T$9=TRUE,G36,""))</f>
        <v/>
      </c>
      <c r="H38" s="589"/>
      <c r="I38" s="590"/>
      <c r="J38" s="587"/>
      <c r="K38" s="587"/>
      <c r="L38" s="587"/>
      <c r="M38" s="587"/>
      <c r="N38" s="587"/>
      <c r="O38" s="77" t="s">
        <v>46</v>
      </c>
      <c r="P38" s="588" t="str">
        <f>IF(P36=0,"",IF($T$9=TRUE,P36,""))</f>
        <v/>
      </c>
      <c r="Q38" s="589"/>
      <c r="R38" s="590"/>
      <c r="S38" s="28"/>
      <c r="T38" s="278"/>
      <c r="U38" s="588" t="str">
        <f>IF(U36=0,"",IF($T$9=TRUE,U36,""))</f>
        <v/>
      </c>
      <c r="V38" s="589"/>
      <c r="W38" s="589"/>
      <c r="X38" s="590"/>
      <c r="Y38" s="274"/>
      <c r="Z38" s="274"/>
      <c r="AA38" s="274"/>
      <c r="AB38" s="274"/>
      <c r="AC38" s="274"/>
    </row>
    <row r="39" spans="1:29" ht="5.0999999999999996" customHeight="1" x14ac:dyDescent="0.2">
      <c r="A39" s="50"/>
      <c r="B39" s="18"/>
      <c r="C39" s="18"/>
      <c r="D39" s="18"/>
      <c r="E39" s="18"/>
      <c r="F39" s="18"/>
      <c r="G39" s="18"/>
      <c r="H39" s="18"/>
      <c r="I39" s="7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278"/>
      <c r="U39" s="274"/>
      <c r="V39" s="274"/>
      <c r="W39" s="274"/>
      <c r="X39" s="274"/>
      <c r="Y39" s="274"/>
      <c r="Z39" s="274"/>
      <c r="AA39" s="274"/>
      <c r="AB39" s="274"/>
      <c r="AC39" s="274"/>
    </row>
    <row r="40" spans="1:29" ht="12" customHeight="1" x14ac:dyDescent="0.2">
      <c r="F40" s="44"/>
      <c r="G40" s="44"/>
      <c r="H40" s="9"/>
      <c r="I40" s="79"/>
      <c r="J40" s="80"/>
      <c r="K40" s="80"/>
      <c r="L40" s="80"/>
      <c r="M40" s="80"/>
      <c r="N40" s="80"/>
      <c r="O40" s="80"/>
      <c r="P40" s="80"/>
      <c r="Q40" s="80"/>
      <c r="R40" s="80"/>
      <c r="T40" s="278"/>
      <c r="U40" s="274"/>
      <c r="V40" s="274"/>
      <c r="W40" s="274"/>
      <c r="X40" s="274"/>
      <c r="Y40" s="274"/>
      <c r="Z40" s="274"/>
      <c r="AA40" s="274"/>
      <c r="AB40" s="274"/>
      <c r="AC40" s="274"/>
    </row>
    <row r="41" spans="1:29" s="8" customFormat="1" ht="15" customHeight="1" x14ac:dyDescent="0.2">
      <c r="A41" s="5" t="s">
        <v>78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278"/>
      <c r="U41" s="274"/>
      <c r="V41" s="274"/>
      <c r="W41" s="274"/>
      <c r="X41" s="274"/>
      <c r="Y41" s="274"/>
      <c r="Z41" s="274"/>
      <c r="AA41" s="274"/>
      <c r="AB41" s="274"/>
      <c r="AC41" s="274"/>
    </row>
    <row r="42" spans="1:29" ht="5.0999999999999996" customHeight="1" x14ac:dyDescent="0.2">
      <c r="A42" s="14"/>
      <c r="B42" s="15"/>
      <c r="C42" s="15"/>
      <c r="D42" s="15"/>
      <c r="E42" s="15"/>
      <c r="F42" s="42"/>
      <c r="G42" s="42"/>
      <c r="H42" s="81"/>
      <c r="I42" s="82"/>
      <c r="J42" s="83"/>
      <c r="K42" s="83"/>
      <c r="L42" s="83"/>
      <c r="M42" s="83"/>
      <c r="N42" s="83"/>
      <c r="O42" s="83"/>
      <c r="P42" s="83"/>
      <c r="Q42" s="83"/>
      <c r="R42" s="83"/>
      <c r="S42" s="17"/>
      <c r="T42" s="278"/>
      <c r="U42" s="274"/>
      <c r="V42" s="274"/>
      <c r="W42" s="274"/>
      <c r="X42" s="274"/>
      <c r="Y42" s="274"/>
      <c r="Z42" s="274"/>
      <c r="AA42" s="274"/>
      <c r="AB42" s="274"/>
      <c r="AC42" s="274"/>
    </row>
    <row r="43" spans="1:29" ht="18" customHeight="1" x14ac:dyDescent="0.2">
      <c r="A43" s="36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49"/>
      <c r="F43" s="84"/>
      <c r="G43" s="12"/>
      <c r="K43" s="578">
        <f>IF(OR($T$7=TRUE,$T$8=TRUE),'Seite 2 ZN'!$J$53,IF($T$9=TRUE,'Seite 2 VWN'!$T$49,0))</f>
        <v>0</v>
      </c>
      <c r="L43" s="579"/>
      <c r="M43" s="579"/>
      <c r="N43" s="580"/>
      <c r="S43" s="28"/>
      <c r="T43" s="278"/>
      <c r="U43" s="274"/>
      <c r="V43" s="274"/>
      <c r="W43" s="274"/>
      <c r="X43" s="274"/>
      <c r="Y43" s="274"/>
      <c r="Z43" s="274"/>
      <c r="AA43" s="274"/>
      <c r="AB43" s="274"/>
      <c r="AC43" s="274"/>
    </row>
    <row r="44" spans="1:29" ht="5.0999999999999996" customHeight="1" x14ac:dyDescent="0.2">
      <c r="A44" s="50"/>
      <c r="B44" s="18"/>
      <c r="C44" s="18"/>
      <c r="D44" s="18"/>
      <c r="E44" s="18"/>
      <c r="F44" s="18"/>
      <c r="G44" s="18"/>
      <c r="H44" s="18"/>
      <c r="I44" s="85"/>
      <c r="J44" s="85"/>
      <c r="K44" s="85"/>
      <c r="L44" s="85"/>
      <c r="M44" s="85"/>
      <c r="N44" s="85"/>
      <c r="O44" s="86"/>
      <c r="P44" s="86"/>
      <c r="Q44" s="86"/>
      <c r="R44" s="85"/>
      <c r="S44" s="19"/>
      <c r="T44" s="278"/>
      <c r="U44" s="274"/>
      <c r="V44" s="274"/>
      <c r="W44" s="274"/>
      <c r="X44" s="274"/>
      <c r="Y44" s="274"/>
      <c r="Z44" s="274"/>
      <c r="AA44" s="274"/>
      <c r="AB44" s="274"/>
      <c r="AC44" s="274"/>
    </row>
    <row r="45" spans="1:29" ht="12" customHeight="1" x14ac:dyDescent="0.2">
      <c r="D45" s="12"/>
      <c r="E45" s="12"/>
      <c r="F45" s="12"/>
      <c r="G45" s="12"/>
      <c r="I45" s="87"/>
      <c r="J45" s="87"/>
      <c r="K45" s="87"/>
      <c r="L45" s="87"/>
      <c r="M45" s="87"/>
      <c r="N45" s="87"/>
      <c r="O45" s="88"/>
      <c r="P45" s="88"/>
      <c r="Q45" s="88"/>
      <c r="R45" s="87"/>
      <c r="T45" s="278"/>
      <c r="U45" s="274"/>
      <c r="V45" s="274"/>
      <c r="W45" s="274"/>
      <c r="X45" s="274"/>
      <c r="Y45" s="274"/>
      <c r="Z45" s="274"/>
      <c r="AA45" s="274"/>
      <c r="AB45" s="274"/>
      <c r="AC45" s="274"/>
    </row>
    <row r="46" spans="1:29" s="8" customFormat="1" ht="15" customHeight="1" x14ac:dyDescent="0.2">
      <c r="A46" s="5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278"/>
      <c r="U46" s="274"/>
      <c r="V46" s="274"/>
      <c r="W46" s="274"/>
      <c r="X46" s="274"/>
      <c r="Y46" s="274"/>
      <c r="Z46" s="274"/>
      <c r="AA46" s="274"/>
      <c r="AB46" s="274"/>
      <c r="AC46" s="274"/>
    </row>
    <row r="47" spans="1:29" ht="5.0999999999999996" customHeight="1" x14ac:dyDescent="0.2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2"/>
      <c r="P47" s="42"/>
      <c r="Q47" s="42"/>
      <c r="R47" s="42"/>
      <c r="S47" s="43"/>
      <c r="T47" s="278"/>
      <c r="U47" s="274"/>
      <c r="V47" s="274"/>
      <c r="W47" s="274"/>
      <c r="X47" s="274"/>
      <c r="Y47" s="274"/>
      <c r="Z47" s="274"/>
      <c r="AA47" s="274"/>
      <c r="AB47" s="274"/>
      <c r="AC47" s="274"/>
    </row>
    <row r="48" spans="1:29" ht="15" customHeight="1" x14ac:dyDescent="0.2">
      <c r="A48" s="618" t="s">
        <v>68</v>
      </c>
      <c r="B48" s="619"/>
      <c r="C48" s="619"/>
      <c r="D48" s="619"/>
      <c r="E48" s="619"/>
      <c r="F48" s="619"/>
      <c r="G48" s="620"/>
      <c r="H48" s="612" t="s">
        <v>0</v>
      </c>
      <c r="I48" s="613"/>
      <c r="J48" s="613"/>
      <c r="K48" s="613"/>
      <c r="L48" s="613"/>
      <c r="M48" s="613"/>
      <c r="N48" s="613"/>
      <c r="O48" s="613"/>
      <c r="P48" s="613"/>
      <c r="Q48" s="613"/>
      <c r="R48" s="614"/>
      <c r="S48" s="185"/>
      <c r="T48" s="278"/>
      <c r="U48" s="274"/>
      <c r="V48" s="274"/>
      <c r="W48" s="274"/>
      <c r="X48" s="274"/>
      <c r="Y48" s="274"/>
      <c r="Z48" s="274"/>
      <c r="AA48" s="274"/>
      <c r="AB48" s="274"/>
      <c r="AC48" s="274"/>
    </row>
    <row r="49" spans="1:29" ht="15" customHeight="1" x14ac:dyDescent="0.2">
      <c r="A49" s="618"/>
      <c r="B49" s="619"/>
      <c r="C49" s="619"/>
      <c r="D49" s="619"/>
      <c r="E49" s="619"/>
      <c r="F49" s="619"/>
      <c r="G49" s="620"/>
      <c r="H49" s="615"/>
      <c r="I49" s="616"/>
      <c r="J49" s="616"/>
      <c r="K49" s="616"/>
      <c r="L49" s="616"/>
      <c r="M49" s="616"/>
      <c r="N49" s="616"/>
      <c r="O49" s="616"/>
      <c r="P49" s="616"/>
      <c r="Q49" s="616"/>
      <c r="R49" s="617"/>
      <c r="S49" s="185"/>
      <c r="T49" s="278"/>
      <c r="U49" s="274"/>
      <c r="V49" s="274"/>
      <c r="W49" s="274"/>
      <c r="X49" s="274"/>
      <c r="Y49" s="274"/>
      <c r="Z49" s="274"/>
      <c r="AA49" s="274"/>
      <c r="AB49" s="274"/>
      <c r="AC49" s="274"/>
    </row>
    <row r="50" spans="1:29" ht="5.0999999999999996" customHeight="1" x14ac:dyDescent="0.2">
      <c r="A50" s="18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9"/>
      <c r="P50" s="49"/>
      <c r="Q50" s="49"/>
      <c r="R50" s="49"/>
      <c r="S50" s="185"/>
      <c r="T50" s="278"/>
      <c r="U50" s="274"/>
      <c r="V50" s="274"/>
      <c r="W50" s="274"/>
      <c r="X50" s="274"/>
      <c r="Y50" s="274"/>
      <c r="Z50" s="274"/>
      <c r="AA50" s="274"/>
      <c r="AB50" s="274"/>
      <c r="AC50" s="274"/>
    </row>
    <row r="51" spans="1:29" s="8" customFormat="1" ht="18" customHeight="1" x14ac:dyDescent="0.2">
      <c r="A51" s="36" t="s">
        <v>61</v>
      </c>
      <c r="B51" s="12"/>
      <c r="C51" s="12"/>
      <c r="D51" s="12"/>
      <c r="E51" s="142"/>
      <c r="F51" s="1"/>
      <c r="G51" s="1"/>
      <c r="H51" s="1"/>
      <c r="I51" s="1"/>
      <c r="J51" s="1"/>
      <c r="K51" s="1"/>
      <c r="L51" s="1"/>
      <c r="M51" s="1"/>
      <c r="N51" s="26"/>
      <c r="O51" s="575" t="s">
        <v>0</v>
      </c>
      <c r="P51" s="576"/>
      <c r="Q51" s="576"/>
      <c r="R51" s="577"/>
      <c r="S51" s="53"/>
      <c r="T51" s="281"/>
      <c r="U51" s="274"/>
      <c r="V51" s="274"/>
      <c r="W51" s="274"/>
      <c r="X51" s="274"/>
      <c r="Y51" s="274"/>
      <c r="Z51" s="274"/>
      <c r="AA51" s="274"/>
      <c r="AB51" s="274"/>
      <c r="AC51" s="274"/>
    </row>
    <row r="52" spans="1:29" s="8" customFormat="1" ht="5.0999999999999996" customHeight="1" x14ac:dyDescent="0.2">
      <c r="A52" s="36"/>
      <c r="B52" s="12"/>
      <c r="C52" s="12"/>
      <c r="D52" s="12"/>
      <c r="E52" s="14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3"/>
      <c r="T52" s="281"/>
      <c r="U52" s="274"/>
      <c r="V52" s="274"/>
      <c r="W52" s="274"/>
      <c r="X52" s="274"/>
      <c r="Y52" s="274"/>
      <c r="Z52" s="274"/>
      <c r="AA52" s="274"/>
      <c r="AB52" s="274"/>
      <c r="AC52" s="274"/>
    </row>
    <row r="53" spans="1:29" s="8" customFormat="1" ht="15" customHeight="1" x14ac:dyDescent="0.2">
      <c r="A53" s="562" t="s">
        <v>69</v>
      </c>
      <c r="B53" s="563"/>
      <c r="C53" s="563"/>
      <c r="D53" s="564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8"/>
      <c r="S53" s="53"/>
      <c r="T53" s="281"/>
      <c r="U53" s="274"/>
      <c r="V53" s="274"/>
      <c r="W53" s="274"/>
      <c r="X53" s="274"/>
      <c r="Y53" s="274"/>
      <c r="Z53" s="274"/>
      <c r="AA53" s="274"/>
      <c r="AB53" s="274"/>
      <c r="AC53" s="274"/>
    </row>
    <row r="54" spans="1:29" s="8" customFormat="1" ht="15" customHeight="1" x14ac:dyDescent="0.2">
      <c r="A54" s="562"/>
      <c r="B54" s="563"/>
      <c r="C54" s="563"/>
      <c r="D54" s="564"/>
      <c r="E54" s="569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1"/>
      <c r="S54" s="53"/>
      <c r="T54" s="281"/>
      <c r="U54" s="274"/>
      <c r="V54" s="274"/>
      <c r="W54" s="274"/>
      <c r="X54" s="274"/>
      <c r="Y54" s="274"/>
      <c r="Z54" s="274"/>
      <c r="AA54" s="274"/>
      <c r="AB54" s="274"/>
      <c r="AC54" s="274"/>
    </row>
    <row r="55" spans="1:29" s="8" customFormat="1" ht="15" customHeight="1" x14ac:dyDescent="0.2">
      <c r="A55" s="562"/>
      <c r="B55" s="563"/>
      <c r="C55" s="563"/>
      <c r="D55" s="564"/>
      <c r="E55" s="569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1"/>
      <c r="S55" s="53"/>
      <c r="T55" s="281"/>
      <c r="U55" s="274"/>
      <c r="V55" s="274"/>
      <c r="W55" s="274"/>
      <c r="X55" s="274"/>
      <c r="Y55" s="274"/>
      <c r="Z55" s="274"/>
      <c r="AA55" s="274"/>
      <c r="AB55" s="274"/>
      <c r="AC55" s="274"/>
    </row>
    <row r="56" spans="1:29" s="8" customFormat="1" ht="15" customHeight="1" x14ac:dyDescent="0.2">
      <c r="A56" s="565"/>
      <c r="B56" s="563"/>
      <c r="C56" s="563"/>
      <c r="D56" s="564"/>
      <c r="E56" s="572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4"/>
      <c r="S56" s="53"/>
      <c r="T56" s="281"/>
      <c r="U56" s="274"/>
      <c r="V56" s="274"/>
      <c r="W56" s="274"/>
      <c r="X56" s="274"/>
      <c r="Y56" s="274"/>
      <c r="Z56" s="274"/>
      <c r="AA56" s="274"/>
      <c r="AB56" s="274"/>
      <c r="AC56" s="274"/>
    </row>
    <row r="57" spans="1:29" s="8" customFormat="1" ht="5.0999999999999996" customHeight="1" x14ac:dyDescent="0.2">
      <c r="A57" s="50"/>
      <c r="B57" s="18"/>
      <c r="C57" s="18"/>
      <c r="D57" s="1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278"/>
      <c r="U57" s="274"/>
      <c r="V57" s="274"/>
      <c r="W57" s="274"/>
      <c r="X57" s="274"/>
      <c r="Y57" s="274"/>
      <c r="Z57" s="274"/>
      <c r="AA57" s="274"/>
      <c r="AB57" s="274"/>
      <c r="AC57" s="274"/>
    </row>
    <row r="58" spans="1:29" ht="9.9499999999999993" customHeight="1" x14ac:dyDescent="0.2">
      <c r="D58" s="12"/>
      <c r="E58" s="12"/>
      <c r="F58" s="12"/>
      <c r="G58" s="12"/>
      <c r="I58" s="87"/>
      <c r="J58" s="87"/>
      <c r="K58" s="87"/>
      <c r="L58" s="87"/>
      <c r="M58" s="87"/>
      <c r="N58" s="87"/>
      <c r="O58" s="88"/>
      <c r="P58" s="88"/>
      <c r="Q58" s="88"/>
      <c r="R58" s="87"/>
      <c r="T58" s="278"/>
      <c r="U58" s="274"/>
      <c r="V58" s="274"/>
      <c r="W58" s="274"/>
      <c r="X58" s="274"/>
      <c r="Y58" s="274"/>
      <c r="Z58" s="274"/>
      <c r="AA58" s="274"/>
      <c r="AB58" s="274"/>
      <c r="AC58" s="274"/>
    </row>
    <row r="59" spans="1:29" s="90" customFormat="1" ht="5.0999999999999996" customHeight="1" x14ac:dyDescent="0.2">
      <c r="A59" s="89"/>
      <c r="B59" s="89"/>
      <c r="C59" s="89"/>
      <c r="T59" s="282"/>
      <c r="U59" s="277"/>
      <c r="V59" s="277"/>
      <c r="W59" s="277"/>
      <c r="X59" s="277"/>
      <c r="Y59" s="277"/>
      <c r="Z59" s="277"/>
      <c r="AA59" s="277"/>
      <c r="AB59" s="277"/>
      <c r="AC59" s="277"/>
    </row>
    <row r="60" spans="1:29" ht="11.1" customHeight="1" x14ac:dyDescent="0.2">
      <c r="A60" s="9" t="s">
        <v>18</v>
      </c>
      <c r="B60" s="10" t="s">
        <v>241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78"/>
      <c r="U60" s="274"/>
      <c r="V60" s="274"/>
      <c r="W60" s="274"/>
      <c r="X60" s="274"/>
      <c r="Y60" s="274"/>
      <c r="Z60" s="274"/>
      <c r="AA60" s="274"/>
      <c r="AB60" s="274"/>
      <c r="AC60" s="274"/>
    </row>
    <row r="61" spans="1:29" ht="11.1" customHeight="1" x14ac:dyDescent="0.2">
      <c r="A61" s="11"/>
      <c r="B61" s="10" t="s">
        <v>242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78"/>
      <c r="U61" s="274"/>
      <c r="V61" s="274"/>
      <c r="W61" s="274"/>
      <c r="X61" s="274"/>
      <c r="Y61" s="274"/>
      <c r="Z61" s="274"/>
      <c r="AA61" s="274"/>
      <c r="AB61" s="274"/>
      <c r="AC61" s="274"/>
    </row>
    <row r="62" spans="1:29" ht="11.1" customHeight="1" x14ac:dyDescent="0.2">
      <c r="A62" s="11"/>
      <c r="B62" s="10" t="s">
        <v>243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78"/>
      <c r="U62" s="274"/>
      <c r="V62" s="274"/>
      <c r="W62" s="274"/>
      <c r="X62" s="274"/>
      <c r="Y62" s="274"/>
      <c r="Z62" s="274"/>
      <c r="AA62" s="274"/>
      <c r="AB62" s="274"/>
      <c r="AC62" s="274"/>
    </row>
    <row r="63" spans="1:29" ht="12" customHeight="1" x14ac:dyDescent="0.2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78"/>
      <c r="U63" s="274"/>
      <c r="V63" s="274"/>
      <c r="W63" s="274"/>
      <c r="X63" s="274"/>
      <c r="Y63" s="274"/>
      <c r="Z63" s="274"/>
      <c r="AA63" s="274"/>
      <c r="AB63" s="274"/>
      <c r="AC63" s="274"/>
    </row>
    <row r="64" spans="1:29" ht="12" customHeight="1" x14ac:dyDescent="0.2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78"/>
      <c r="U64" s="274"/>
      <c r="V64" s="274"/>
      <c r="W64" s="274"/>
      <c r="X64" s="274"/>
      <c r="Y64" s="274"/>
      <c r="Z64" s="274"/>
      <c r="AA64" s="274"/>
      <c r="AB64" s="274"/>
      <c r="AC64" s="274"/>
    </row>
    <row r="65" spans="1:29" s="90" customFormat="1" ht="12" customHeight="1" x14ac:dyDescent="0.2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282"/>
      <c r="U65" s="277"/>
      <c r="V65" s="277"/>
      <c r="W65" s="277"/>
      <c r="X65" s="277"/>
      <c r="Y65" s="277"/>
      <c r="Z65" s="277"/>
      <c r="AA65" s="277"/>
      <c r="AB65" s="277"/>
      <c r="AC65" s="277"/>
    </row>
    <row r="66" spans="1:29" s="90" customFormat="1" ht="12" customHeight="1" x14ac:dyDescent="0.2">
      <c r="A66" s="55" t="str">
        <f>Änderungsdoku!$A$5</f>
        <v>VWN Armutsprävention</v>
      </c>
      <c r="B66" s="92"/>
      <c r="C66" s="92"/>
      <c r="D66" s="92"/>
      <c r="E66" s="92"/>
      <c r="F66" s="92"/>
      <c r="G66" s="92"/>
      <c r="H66" s="92"/>
      <c r="T66" s="282"/>
      <c r="U66" s="277"/>
      <c r="V66" s="277"/>
      <c r="W66" s="277"/>
      <c r="X66" s="277"/>
      <c r="Y66" s="277"/>
      <c r="Z66" s="277"/>
      <c r="AA66" s="277"/>
      <c r="AB66" s="277"/>
      <c r="AC66" s="277"/>
    </row>
    <row r="67" spans="1:29" s="90" customFormat="1" ht="12" customHeight="1" x14ac:dyDescent="0.2">
      <c r="A67" s="1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1.5 vom 23.09.21</v>
      </c>
      <c r="B67" s="92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282"/>
      <c r="U67" s="277"/>
      <c r="V67" s="277"/>
      <c r="W67" s="277"/>
      <c r="X67" s="277"/>
      <c r="Y67" s="277"/>
      <c r="Z67" s="277"/>
      <c r="AA67" s="277"/>
      <c r="AB67" s="277"/>
      <c r="AC67" s="277"/>
    </row>
  </sheetData>
  <sheetProtection password="8067" sheet="1" objects="1" scenarios="1" selectLockedCells="1" autoFilter="0"/>
  <mergeCells count="31">
    <mergeCell ref="T4:AC4"/>
    <mergeCell ref="H48:R49"/>
    <mergeCell ref="A48:G49"/>
    <mergeCell ref="P38:R38"/>
    <mergeCell ref="E27:R28"/>
    <mergeCell ref="O18:S18"/>
    <mergeCell ref="P36:R36"/>
    <mergeCell ref="M30:R30"/>
    <mergeCell ref="A22:S24"/>
    <mergeCell ref="A7:I7"/>
    <mergeCell ref="A8:I8"/>
    <mergeCell ref="A9:B9"/>
    <mergeCell ref="A21:S21"/>
    <mergeCell ref="V6:Z6"/>
    <mergeCell ref="U38:X38"/>
    <mergeCell ref="A53:D56"/>
    <mergeCell ref="E53:R56"/>
    <mergeCell ref="O51:R51"/>
    <mergeCell ref="K43:N43"/>
    <mergeCell ref="A5:I6"/>
    <mergeCell ref="J36:N38"/>
    <mergeCell ref="G38:I38"/>
    <mergeCell ref="G36:I36"/>
    <mergeCell ref="E30:I30"/>
    <mergeCell ref="E32:R32"/>
    <mergeCell ref="A20:S20"/>
    <mergeCell ref="C9:I9"/>
    <mergeCell ref="A27:D28"/>
    <mergeCell ref="O17:S17"/>
    <mergeCell ref="G34:I34"/>
    <mergeCell ref="P34:R34"/>
  </mergeCells>
  <dataValidations count="5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P38 G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57150</xdr:rowOff>
                  </from>
                  <to>
                    <xdr:col>16</xdr:col>
                    <xdr:colOff>323850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8</xdr:row>
                    <xdr:rowOff>152400</xdr:rowOff>
                  </from>
                  <to>
                    <xdr:col>16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L79"/>
  <sheetViews>
    <sheetView showGridLines="0" zoomScaleNormal="100" workbookViewId="0">
      <selection activeCell="D10" sqref="D10:F10"/>
    </sheetView>
  </sheetViews>
  <sheetFormatPr baseColWidth="10" defaultRowHeight="12" x14ac:dyDescent="0.2"/>
  <cols>
    <col min="1" max="1" width="7.7109375" style="146" customWidth="1"/>
    <col min="2" max="6" width="10.7109375" style="146" customWidth="1"/>
    <col min="7" max="7" width="0.85546875" style="146" customWidth="1"/>
    <col min="8" max="8" width="17.7109375" style="146" customWidth="1"/>
    <col min="9" max="9" width="0.85546875" style="146" customWidth="1"/>
    <col min="10" max="10" width="17.7109375" style="146" customWidth="1"/>
    <col min="11" max="11" width="0.85546875" style="146" customWidth="1"/>
    <col min="12" max="12" width="41.5703125" style="146" hidden="1" customWidth="1"/>
    <col min="13" max="16384" width="11.42578125" style="146"/>
  </cols>
  <sheetData>
    <row r="1" spans="1:12" ht="15" customHeight="1" x14ac:dyDescent="0.2">
      <c r="G1" s="31" t="s">
        <v>144</v>
      </c>
      <c r="H1" s="645">
        <f>'Seite 1'!$O$18</f>
        <v>0</v>
      </c>
      <c r="I1" s="646"/>
      <c r="J1" s="646"/>
      <c r="K1" s="647"/>
      <c r="L1" s="371"/>
    </row>
    <row r="2" spans="1:12" ht="15" customHeight="1" x14ac:dyDescent="0.2">
      <c r="G2" s="31" t="s">
        <v>146</v>
      </c>
      <c r="H2" s="645" t="str">
        <f>'Seite 1'!$AA$10</f>
        <v/>
      </c>
      <c r="I2" s="646"/>
      <c r="J2" s="646"/>
      <c r="K2" s="647"/>
      <c r="L2" s="371"/>
    </row>
    <row r="3" spans="1:12" ht="15" customHeight="1" x14ac:dyDescent="0.2">
      <c r="G3" s="31" t="s">
        <v>147</v>
      </c>
      <c r="H3" s="648" t="str">
        <f>'Seite 1'!$AB$10</f>
        <v/>
      </c>
      <c r="I3" s="649"/>
      <c r="J3" s="649"/>
      <c r="K3" s="650"/>
      <c r="L3" s="371"/>
    </row>
    <row r="4" spans="1:12" s="8" customFormat="1" ht="15" customHeight="1" x14ac:dyDescent="0.2">
      <c r="G4" s="134" t="s">
        <v>145</v>
      </c>
      <c r="H4" s="651">
        <f ca="1">'Seite 1'!$O$17</f>
        <v>44462</v>
      </c>
      <c r="I4" s="652"/>
      <c r="J4" s="652"/>
      <c r="K4" s="653"/>
      <c r="L4" s="274"/>
    </row>
    <row r="5" spans="1:12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74"/>
    </row>
    <row r="6" spans="1:12" s="8" customFormat="1" ht="15" customHeight="1" x14ac:dyDescent="0.2">
      <c r="A6" s="5" t="s">
        <v>70</v>
      </c>
      <c r="B6" s="6"/>
      <c r="C6" s="6"/>
      <c r="D6" s="6"/>
      <c r="E6" s="6"/>
      <c r="F6" s="6"/>
      <c r="G6" s="6"/>
      <c r="H6" s="6"/>
      <c r="I6" s="6"/>
      <c r="J6" s="6"/>
      <c r="K6" s="7"/>
      <c r="L6" s="372"/>
    </row>
    <row r="7" spans="1:12" s="8" customFormat="1" ht="5.0999999999999996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372"/>
    </row>
    <row r="8" spans="1:12" s="8" customFormat="1" ht="15" customHeight="1" x14ac:dyDescent="0.2">
      <c r="A8" s="345" t="s">
        <v>172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  <c r="L8" s="372"/>
    </row>
    <row r="9" spans="1:12" s="8" customFormat="1" ht="5.0999999999999996" customHeight="1" x14ac:dyDescent="0.2">
      <c r="A9" s="513"/>
      <c r="H9" s="26"/>
      <c r="I9" s="26"/>
      <c r="J9" s="26"/>
      <c r="K9" s="365"/>
      <c r="L9" s="372"/>
    </row>
    <row r="10" spans="1:12" ht="15" customHeight="1" x14ac:dyDescent="0.2">
      <c r="A10" s="36" t="s">
        <v>181</v>
      </c>
      <c r="B10" s="8"/>
      <c r="C10" s="8"/>
      <c r="D10" s="642" t="s">
        <v>0</v>
      </c>
      <c r="E10" s="643"/>
      <c r="F10" s="644"/>
      <c r="G10" s="147"/>
      <c r="H10" s="368" t="s">
        <v>57</v>
      </c>
      <c r="I10" s="352"/>
      <c r="J10" s="368" t="s">
        <v>130</v>
      </c>
      <c r="K10" s="353"/>
      <c r="L10" s="488">
        <f>VLOOKUP(D10,D13:F16,3,FALSE)</f>
        <v>0</v>
      </c>
    </row>
    <row r="11" spans="1:12" ht="15" customHeight="1" x14ac:dyDescent="0.2">
      <c r="A11" s="351"/>
      <c r="G11" s="147"/>
      <c r="H11" s="465" t="str">
        <f>IF(MAX('Seite 1'!$G$34,'Seite 1'!$P$34)=0,"__.__.____",MAX('Seite 1'!$G$34,'Seite 1'!$P$34))</f>
        <v>__.__.____</v>
      </c>
      <c r="I11" s="354"/>
      <c r="J11" s="467" t="s">
        <v>131</v>
      </c>
      <c r="K11" s="353"/>
      <c r="L11" s="372"/>
    </row>
    <row r="12" spans="1:12" ht="15" customHeight="1" x14ac:dyDescent="0.2">
      <c r="A12" s="351"/>
      <c r="G12" s="147"/>
      <c r="H12" s="441"/>
      <c r="I12" s="354"/>
      <c r="J12" s="350"/>
      <c r="K12" s="353"/>
      <c r="L12" s="372"/>
    </row>
    <row r="13" spans="1:12" ht="12" hidden="1" customHeight="1" x14ac:dyDescent="0.2">
      <c r="A13" s="489"/>
      <c r="B13" s="490"/>
      <c r="C13" s="490"/>
      <c r="D13" s="484" t="s">
        <v>0</v>
      </c>
      <c r="E13" s="274"/>
      <c r="F13" s="486"/>
      <c r="G13" s="491"/>
      <c r="H13" s="243"/>
      <c r="I13" s="492"/>
      <c r="J13" s="355"/>
      <c r="K13" s="493"/>
      <c r="L13" s="372"/>
    </row>
    <row r="14" spans="1:12" ht="12" hidden="1" customHeight="1" x14ac:dyDescent="0.2">
      <c r="A14" s="489"/>
      <c r="B14" s="490"/>
      <c r="C14" s="490"/>
      <c r="D14" s="484" t="s">
        <v>182</v>
      </c>
      <c r="E14" s="485">
        <v>0.15</v>
      </c>
      <c r="F14" s="487" t="s">
        <v>3</v>
      </c>
      <c r="G14" s="491"/>
      <c r="H14" s="243"/>
      <c r="I14" s="492"/>
      <c r="J14" s="355"/>
      <c r="K14" s="493"/>
      <c r="L14" s="372"/>
    </row>
    <row r="15" spans="1:12" ht="12" hidden="1" customHeight="1" x14ac:dyDescent="0.2">
      <c r="A15" s="489"/>
      <c r="B15" s="490"/>
      <c r="C15" s="490"/>
      <c r="D15" s="484" t="s">
        <v>183</v>
      </c>
      <c r="E15" s="485">
        <v>0.4</v>
      </c>
      <c r="F15" s="487" t="s">
        <v>4</v>
      </c>
      <c r="G15" s="491"/>
      <c r="H15" s="243"/>
      <c r="I15" s="492"/>
      <c r="J15" s="355"/>
      <c r="K15" s="493"/>
      <c r="L15" s="372"/>
    </row>
    <row r="16" spans="1:12" ht="12" hidden="1" customHeight="1" x14ac:dyDescent="0.2">
      <c r="A16" s="489"/>
      <c r="B16" s="490"/>
      <c r="C16" s="490"/>
      <c r="D16" s="484" t="s">
        <v>184</v>
      </c>
      <c r="E16" s="485">
        <v>0.4</v>
      </c>
      <c r="F16" s="487" t="s">
        <v>20</v>
      </c>
      <c r="G16" s="491"/>
      <c r="H16" s="243"/>
      <c r="I16" s="492"/>
      <c r="J16" s="355"/>
      <c r="K16" s="493"/>
      <c r="L16" s="372"/>
    </row>
    <row r="17" spans="1:12" ht="5.0999999999999996" customHeight="1" x14ac:dyDescent="0.2">
      <c r="A17" s="351"/>
      <c r="G17" s="147"/>
      <c r="H17" s="243"/>
      <c r="I17" s="354"/>
      <c r="J17" s="355"/>
      <c r="K17" s="353"/>
      <c r="L17" s="372"/>
    </row>
    <row r="18" spans="1:12" ht="15" customHeight="1" x14ac:dyDescent="0.2">
      <c r="A18" s="148" t="s">
        <v>7</v>
      </c>
      <c r="B18" s="145" t="s">
        <v>38</v>
      </c>
      <c r="C18" s="145"/>
      <c r="D18" s="145"/>
      <c r="E18" s="145"/>
      <c r="F18" s="145"/>
      <c r="G18" s="147"/>
      <c r="H18" s="356" t="s">
        <v>22</v>
      </c>
      <c r="I18" s="147"/>
      <c r="J18" s="356" t="s">
        <v>22</v>
      </c>
      <c r="K18" s="353"/>
      <c r="L18" s="372"/>
    </row>
    <row r="19" spans="1:12" ht="15" customHeight="1" x14ac:dyDescent="0.2">
      <c r="A19" s="149" t="s">
        <v>1</v>
      </c>
      <c r="B19" s="95" t="s">
        <v>66</v>
      </c>
      <c r="C19" s="95"/>
      <c r="D19" s="95"/>
      <c r="E19" s="95"/>
      <c r="F19" s="95"/>
      <c r="G19" s="147"/>
      <c r="H19" s="471"/>
      <c r="I19" s="442"/>
      <c r="J19" s="431">
        <f>'Belegliste 1.'!$V$24+'Belegliste 1. SZ'!$V$42</f>
        <v>0</v>
      </c>
      <c r="K19" s="353"/>
      <c r="L19" s="372"/>
    </row>
    <row r="20" spans="1:12" ht="15" customHeight="1" x14ac:dyDescent="0.2">
      <c r="A20" s="149" t="s">
        <v>2</v>
      </c>
      <c r="B20" s="95" t="s">
        <v>65</v>
      </c>
      <c r="C20" s="95"/>
      <c r="D20" s="95"/>
      <c r="E20" s="95"/>
      <c r="F20" s="95"/>
      <c r="G20" s="147"/>
      <c r="H20" s="469"/>
      <c r="I20" s="442"/>
      <c r="J20" s="429">
        <f>'Belegliste 1.'!$V$26+'Belegliste 1. SZ'!$V$44</f>
        <v>0</v>
      </c>
      <c r="K20" s="353"/>
      <c r="L20" s="372"/>
    </row>
    <row r="21" spans="1:12" ht="15" customHeight="1" x14ac:dyDescent="0.2">
      <c r="A21" s="149"/>
      <c r="B21" s="135" t="str">
        <f>CONCATENATE("Summe ",B18)</f>
        <v>Summe Ausgaben für Personal</v>
      </c>
      <c r="C21" s="135"/>
      <c r="D21" s="135"/>
      <c r="E21" s="135"/>
      <c r="F21" s="135"/>
      <c r="G21" s="147"/>
      <c r="H21" s="428">
        <f>SUMPRODUCT(ROUND(H19:H20,2))</f>
        <v>0</v>
      </c>
      <c r="I21" s="442"/>
      <c r="J21" s="428">
        <f>SUMPRODUCT(ROUND(J19:J20,2))</f>
        <v>0</v>
      </c>
      <c r="K21" s="353"/>
      <c r="L21" s="372"/>
    </row>
    <row r="22" spans="1:12" ht="5.0999999999999996" customHeight="1" x14ac:dyDescent="0.2">
      <c r="A22" s="149"/>
      <c r="B22" s="95"/>
      <c r="C22" s="95"/>
      <c r="D22" s="95"/>
      <c r="E22" s="95"/>
      <c r="F22" s="95"/>
      <c r="G22" s="147"/>
      <c r="H22" s="442"/>
      <c r="I22" s="442"/>
      <c r="J22" s="442"/>
      <c r="K22" s="353"/>
      <c r="L22" s="372"/>
    </row>
    <row r="23" spans="1:12" ht="15" customHeight="1" x14ac:dyDescent="0.2">
      <c r="A23" s="148" t="s">
        <v>9</v>
      </c>
      <c r="B23" s="145" t="s">
        <v>178</v>
      </c>
      <c r="C23" s="145"/>
      <c r="D23" s="145"/>
      <c r="E23" s="145"/>
      <c r="F23" s="145"/>
      <c r="H23" s="442"/>
      <c r="I23" s="442"/>
      <c r="J23" s="442"/>
      <c r="K23" s="353"/>
      <c r="L23" s="371"/>
    </row>
    <row r="24" spans="1:12" ht="15" customHeight="1" x14ac:dyDescent="0.2">
      <c r="A24" s="149"/>
      <c r="B24" s="95" t="str">
        <f>IF(L10="2.1","Pauschale (15% der direkten förderf. Personalausgaben)",IF(OR(L10="2.2",L10="2.3"),"Pauschale (40% der direkten förderf. Personalausgaben)","Pauschale (...% der direkten förderf. Personalausgaben)"))</f>
        <v>Pauschale (...% der direkten förderf. Personalausgaben)</v>
      </c>
      <c r="C24" s="95"/>
      <c r="D24" s="95"/>
      <c r="E24" s="95"/>
      <c r="F24" s="95"/>
      <c r="G24" s="147"/>
      <c r="H24" s="433">
        <f>ROUND(H21*$L$24,2)</f>
        <v>0</v>
      </c>
      <c r="I24" s="442"/>
      <c r="J24" s="433">
        <f>ROUND(J21*$L$24,2)</f>
        <v>0</v>
      </c>
      <c r="K24" s="353"/>
      <c r="L24" s="377">
        <f>VLOOKUP(D10,D13:F16,2,FALSE)</f>
        <v>0</v>
      </c>
    </row>
    <row r="25" spans="1:12" ht="15" customHeight="1" x14ac:dyDescent="0.2">
      <c r="A25" s="149"/>
      <c r="B25" s="135" t="str">
        <f>CONCATENATE("Summe ",B23)</f>
        <v>Summe Sach- und Verwaltungsausgaben</v>
      </c>
      <c r="C25" s="135"/>
      <c r="D25" s="135"/>
      <c r="E25" s="135"/>
      <c r="F25" s="135"/>
      <c r="G25" s="147"/>
      <c r="H25" s="434">
        <f>SUMPRODUCT(ROUND(H24:H24,2))</f>
        <v>0</v>
      </c>
      <c r="I25" s="442"/>
      <c r="J25" s="434">
        <f>SUMPRODUCT(ROUND(J24:J24,2))</f>
        <v>0</v>
      </c>
      <c r="K25" s="353"/>
      <c r="L25" s="371"/>
    </row>
    <row r="26" spans="1:12" ht="5.0999999999999996" customHeight="1" x14ac:dyDescent="0.2">
      <c r="A26" s="149"/>
      <c r="B26" s="95"/>
      <c r="C26" s="95"/>
      <c r="D26" s="95"/>
      <c r="E26" s="95"/>
      <c r="F26" s="95"/>
      <c r="G26" s="147"/>
      <c r="H26" s="442"/>
      <c r="I26" s="442"/>
      <c r="J26" s="442"/>
      <c r="K26" s="353"/>
      <c r="L26" s="371"/>
    </row>
    <row r="27" spans="1:12" ht="15" customHeight="1" x14ac:dyDescent="0.2">
      <c r="A27" s="150" t="s">
        <v>58</v>
      </c>
      <c r="B27" s="135"/>
      <c r="C27" s="135"/>
      <c r="D27" s="135"/>
      <c r="E27" s="135"/>
      <c r="F27" s="135"/>
      <c r="G27" s="147"/>
      <c r="H27" s="434">
        <f>H21+H25</f>
        <v>0</v>
      </c>
      <c r="I27" s="442"/>
      <c r="J27" s="434">
        <f>J21+J25</f>
        <v>0</v>
      </c>
      <c r="K27" s="353"/>
      <c r="L27" s="371"/>
    </row>
    <row r="28" spans="1:12" ht="5.0999999999999996" customHeight="1" x14ac:dyDescent="0.2">
      <c r="A28" s="149"/>
      <c r="B28" s="95"/>
      <c r="C28" s="95"/>
      <c r="D28" s="95"/>
      <c r="E28" s="95"/>
      <c r="F28" s="95"/>
      <c r="G28" s="147"/>
      <c r="H28" s="442"/>
      <c r="I28" s="442"/>
      <c r="J28" s="442"/>
      <c r="K28" s="353"/>
      <c r="L28" s="371"/>
    </row>
    <row r="29" spans="1:12" ht="15" customHeight="1" x14ac:dyDescent="0.2">
      <c r="A29" s="148" t="s">
        <v>10</v>
      </c>
      <c r="B29" s="145" t="s">
        <v>157</v>
      </c>
      <c r="C29" s="145"/>
      <c r="D29" s="145"/>
      <c r="E29" s="145"/>
      <c r="F29" s="145"/>
      <c r="G29" s="147"/>
      <c r="H29" s="472"/>
      <c r="I29" s="442"/>
      <c r="J29" s="436">
        <f>'Belegliste Einnahmen Projekttät'!$G$12</f>
        <v>0</v>
      </c>
      <c r="K29" s="353"/>
      <c r="L29" s="371"/>
    </row>
    <row r="30" spans="1:12" ht="5.0999999999999996" customHeight="1" x14ac:dyDescent="0.2">
      <c r="A30" s="148"/>
      <c r="B30" s="145"/>
      <c r="C30" s="145"/>
      <c r="D30" s="145"/>
      <c r="E30" s="145"/>
      <c r="F30" s="145"/>
      <c r="G30" s="147"/>
      <c r="H30" s="442"/>
      <c r="I30" s="442"/>
      <c r="J30" s="454"/>
      <c r="K30" s="353"/>
      <c r="L30" s="371"/>
    </row>
    <row r="31" spans="1:12" ht="15" customHeight="1" x14ac:dyDescent="0.2">
      <c r="A31" s="150" t="s">
        <v>62</v>
      </c>
      <c r="B31" s="145"/>
      <c r="C31" s="145"/>
      <c r="D31" s="145"/>
      <c r="E31" s="145"/>
      <c r="F31" s="145"/>
      <c r="G31" s="353"/>
      <c r="H31" s="435">
        <f>H27-ROUND(H29,2)</f>
        <v>0</v>
      </c>
      <c r="I31" s="455"/>
      <c r="J31" s="435">
        <f>J27-J29</f>
        <v>0</v>
      </c>
      <c r="K31" s="353"/>
      <c r="L31" s="371"/>
    </row>
    <row r="32" spans="1:12" ht="5.0999999999999996" customHeight="1" x14ac:dyDescent="0.2">
      <c r="A32" s="384"/>
      <c r="B32" s="357"/>
      <c r="C32" s="357"/>
      <c r="D32" s="357"/>
      <c r="E32" s="357"/>
      <c r="F32" s="357"/>
      <c r="G32" s="357"/>
      <c r="H32" s="450"/>
      <c r="I32" s="450"/>
      <c r="J32" s="450"/>
      <c r="K32" s="358"/>
      <c r="L32" s="371"/>
    </row>
    <row r="33" spans="1:12" ht="12" customHeight="1" x14ac:dyDescent="0.2">
      <c r="A33" s="359"/>
      <c r="B33" s="145"/>
      <c r="C33" s="145"/>
      <c r="D33" s="145"/>
      <c r="E33" s="145"/>
      <c r="F33" s="145"/>
      <c r="L33" s="371"/>
    </row>
    <row r="34" spans="1:12" ht="15" customHeight="1" x14ac:dyDescent="0.2">
      <c r="A34" s="345" t="s">
        <v>173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  <c r="L34" s="371"/>
    </row>
    <row r="35" spans="1:12" ht="5.0999999999999996" customHeight="1" x14ac:dyDescent="0.2">
      <c r="A35" s="369"/>
      <c r="K35" s="367"/>
      <c r="L35" s="371"/>
    </row>
    <row r="36" spans="1:12" ht="15" customHeight="1" x14ac:dyDescent="0.2">
      <c r="A36" s="360"/>
      <c r="B36" s="145"/>
      <c r="C36" s="145"/>
      <c r="D36" s="145"/>
      <c r="E36" s="145"/>
      <c r="F36" s="145"/>
      <c r="G36" s="145"/>
      <c r="H36" s="368" t="s">
        <v>57</v>
      </c>
      <c r="I36" s="352"/>
      <c r="J36" s="368" t="s">
        <v>130</v>
      </c>
      <c r="K36" s="366"/>
      <c r="L36" s="371"/>
    </row>
    <row r="37" spans="1:12" ht="15" customHeight="1" x14ac:dyDescent="0.2">
      <c r="A37" s="360"/>
      <c r="B37" s="145"/>
      <c r="C37" s="145"/>
      <c r="D37" s="145"/>
      <c r="E37" s="145"/>
      <c r="F37" s="145"/>
      <c r="G37" s="145"/>
      <c r="H37" s="465" t="str">
        <f>IF(MAX('Seite 1'!$G$34,'Seite 1'!$P$34)=0,"__.__.____",MAX('Seite 1'!$G$34,'Seite 1'!$P$34))</f>
        <v>__.__.____</v>
      </c>
      <c r="I37" s="354"/>
      <c r="J37" s="467" t="s">
        <v>131</v>
      </c>
      <c r="K37" s="361"/>
      <c r="L37" s="371"/>
    </row>
    <row r="38" spans="1:12" ht="15" customHeight="1" x14ac:dyDescent="0.2">
      <c r="A38" s="360"/>
      <c r="B38" s="145"/>
      <c r="C38" s="145"/>
      <c r="D38" s="145"/>
      <c r="E38" s="145"/>
      <c r="F38" s="145"/>
      <c r="G38" s="145"/>
      <c r="H38" s="441"/>
      <c r="I38" s="354"/>
      <c r="J38" s="350"/>
      <c r="K38" s="361"/>
      <c r="L38" s="371"/>
    </row>
    <row r="39" spans="1:12" ht="5.0999999999999996" customHeight="1" x14ac:dyDescent="0.2">
      <c r="A39" s="360"/>
      <c r="B39" s="145"/>
      <c r="C39" s="145"/>
      <c r="D39" s="145"/>
      <c r="E39" s="145"/>
      <c r="F39" s="145"/>
      <c r="G39" s="145"/>
      <c r="H39" s="243"/>
      <c r="I39" s="354"/>
      <c r="J39" s="355"/>
      <c r="K39" s="361"/>
      <c r="L39" s="371"/>
    </row>
    <row r="40" spans="1:12" ht="15" customHeight="1" x14ac:dyDescent="0.2">
      <c r="A40" s="148" t="s">
        <v>7</v>
      </c>
      <c r="B40" s="145" t="s">
        <v>24</v>
      </c>
      <c r="C40" s="145"/>
      <c r="D40" s="145"/>
      <c r="E40" s="145"/>
      <c r="F40" s="145"/>
      <c r="G40" s="145"/>
      <c r="H40" s="356" t="s">
        <v>22</v>
      </c>
      <c r="I40" s="147"/>
      <c r="J40" s="356" t="s">
        <v>22</v>
      </c>
      <c r="K40" s="361"/>
      <c r="L40" s="371"/>
    </row>
    <row r="41" spans="1:12" ht="15" customHeight="1" x14ac:dyDescent="0.2">
      <c r="A41" s="149" t="s">
        <v>1</v>
      </c>
      <c r="B41" s="95" t="s">
        <v>32</v>
      </c>
      <c r="C41" s="95"/>
      <c r="D41" s="95"/>
      <c r="E41" s="95"/>
      <c r="F41" s="95"/>
      <c r="G41" s="147"/>
      <c r="H41" s="471"/>
      <c r="I41" s="442"/>
      <c r="J41" s="431">
        <f>'Belegliste Einnahmen'!$F$13</f>
        <v>0</v>
      </c>
      <c r="K41" s="353"/>
      <c r="L41" s="373" t="str">
        <f>CONCATENATE(A41," ",B41)</f>
        <v>1.1 Eigenmittel des Antragstellers</v>
      </c>
    </row>
    <row r="42" spans="1:12" ht="15" customHeight="1" x14ac:dyDescent="0.2">
      <c r="A42" s="149" t="s">
        <v>2</v>
      </c>
      <c r="B42" s="95" t="s">
        <v>33</v>
      </c>
      <c r="C42" s="95"/>
      <c r="D42" s="95"/>
      <c r="E42" s="95"/>
      <c r="F42" s="95"/>
      <c r="G42" s="147"/>
      <c r="H42" s="469"/>
      <c r="I42" s="442"/>
      <c r="J42" s="429">
        <f>'Belegliste Einnahmen'!$F$14</f>
        <v>0</v>
      </c>
      <c r="K42" s="353"/>
      <c r="L42" s="373" t="str">
        <f>CONCATENATE(A42," ",B42)</f>
        <v>1.2 Einnahmen von Dritten/Teilnehmergebühren</v>
      </c>
    </row>
    <row r="43" spans="1:12" ht="15" customHeight="1" x14ac:dyDescent="0.2">
      <c r="A43" s="149" t="s">
        <v>8</v>
      </c>
      <c r="B43" s="95" t="s">
        <v>37</v>
      </c>
      <c r="C43" s="95"/>
      <c r="D43" s="95"/>
      <c r="E43" s="95"/>
      <c r="F43" s="95"/>
      <c r="G43" s="147"/>
      <c r="H43" s="470"/>
      <c r="I43" s="442"/>
      <c r="J43" s="430">
        <f>'Belegliste Einnahmen'!$F$15</f>
        <v>0</v>
      </c>
      <c r="K43" s="353"/>
      <c r="L43" s="373" t="str">
        <f>CONCATENATE(A43," ",B43)</f>
        <v>1.3 Mittel von Stiftungen und Spenden, Sonstiges</v>
      </c>
    </row>
    <row r="44" spans="1:12" ht="15" customHeight="1" x14ac:dyDescent="0.2">
      <c r="A44" s="150"/>
      <c r="B44" s="135" t="s">
        <v>25</v>
      </c>
      <c r="C44" s="135"/>
      <c r="D44" s="135"/>
      <c r="E44" s="135"/>
      <c r="F44" s="135"/>
      <c r="G44" s="147"/>
      <c r="H44" s="428">
        <f>SUMPRODUCT(ROUND(H41:H43,2))</f>
        <v>0</v>
      </c>
      <c r="I44" s="442"/>
      <c r="J44" s="428">
        <f>SUMPRODUCT(ROUND(J41:J43,2))</f>
        <v>0</v>
      </c>
      <c r="K44" s="353"/>
      <c r="L44" s="373"/>
    </row>
    <row r="45" spans="1:12" ht="5.0999999999999996" customHeight="1" x14ac:dyDescent="0.2">
      <c r="A45" s="149"/>
      <c r="B45" s="95"/>
      <c r="C45" s="95"/>
      <c r="D45" s="95"/>
      <c r="E45" s="95"/>
      <c r="F45" s="95"/>
      <c r="G45" s="147"/>
      <c r="H45" s="452"/>
      <c r="I45" s="442"/>
      <c r="J45" s="442"/>
      <c r="K45" s="353"/>
      <c r="L45" s="373" t="str">
        <f>CONCATENATE(A45," ",B45)</f>
        <v xml:space="preserve"> </v>
      </c>
    </row>
    <row r="46" spans="1:12" ht="15" customHeight="1" x14ac:dyDescent="0.2">
      <c r="A46" s="148" t="s">
        <v>9</v>
      </c>
      <c r="B46" s="145" t="s">
        <v>233</v>
      </c>
      <c r="C46" s="145"/>
      <c r="D46" s="145"/>
      <c r="E46" s="145"/>
      <c r="F46" s="145"/>
      <c r="G46" s="147"/>
      <c r="H46" s="453"/>
      <c r="I46" s="442"/>
      <c r="J46" s="442"/>
      <c r="K46" s="353"/>
      <c r="L46" s="373"/>
    </row>
    <row r="47" spans="1:12" ht="15" customHeight="1" x14ac:dyDescent="0.2">
      <c r="A47" s="149" t="s">
        <v>3</v>
      </c>
      <c r="B47" s="95" t="s">
        <v>34</v>
      </c>
      <c r="C47" s="95"/>
      <c r="D47" s="95"/>
      <c r="E47" s="95"/>
      <c r="F47" s="95"/>
      <c r="G47" s="147"/>
      <c r="H47" s="471"/>
      <c r="I47" s="442"/>
      <c r="J47" s="431">
        <f>'Belegliste Einnahmen'!$F$16</f>
        <v>0</v>
      </c>
      <c r="K47" s="353"/>
      <c r="L47" s="373" t="str">
        <f>CONCATENATE(A47," ",B47)</f>
        <v>2.1 Bundesmittel</v>
      </c>
    </row>
    <row r="48" spans="1:12" ht="15" customHeight="1" x14ac:dyDescent="0.2">
      <c r="A48" s="149" t="s">
        <v>4</v>
      </c>
      <c r="B48" s="95" t="s">
        <v>96</v>
      </c>
      <c r="C48" s="95"/>
      <c r="D48" s="95"/>
      <c r="E48" s="95"/>
      <c r="F48" s="95"/>
      <c r="G48" s="147"/>
      <c r="H48" s="469"/>
      <c r="I48" s="442"/>
      <c r="J48" s="429">
        <f>'Belegliste Einnahmen'!$F$17</f>
        <v>0</v>
      </c>
      <c r="K48" s="353"/>
      <c r="L48" s="373" t="str">
        <f>CONCATENATE(A48," ",B48)</f>
        <v>2.2 Sonstige Mittel des Freistaates Thüringen</v>
      </c>
    </row>
    <row r="49" spans="1:12" ht="15" customHeight="1" x14ac:dyDescent="0.2">
      <c r="A49" s="149" t="s">
        <v>20</v>
      </c>
      <c r="B49" s="95" t="s">
        <v>35</v>
      </c>
      <c r="C49" s="95"/>
      <c r="D49" s="95"/>
      <c r="E49" s="95"/>
      <c r="F49" s="95"/>
      <c r="G49" s="147"/>
      <c r="H49" s="469"/>
      <c r="I49" s="442"/>
      <c r="J49" s="429">
        <f>'Belegliste Einnahmen'!$F$18</f>
        <v>0</v>
      </c>
      <c r="K49" s="353"/>
      <c r="L49" s="373" t="str">
        <f>CONCATENATE(A49," ",B49)</f>
        <v>2.3 Kommunale Mittel</v>
      </c>
    </row>
    <row r="50" spans="1:12" ht="15" customHeight="1" x14ac:dyDescent="0.2">
      <c r="A50" s="149" t="s">
        <v>21</v>
      </c>
      <c r="B50" s="95" t="s">
        <v>36</v>
      </c>
      <c r="C50" s="95"/>
      <c r="D50" s="95"/>
      <c r="E50" s="95"/>
      <c r="F50" s="95"/>
      <c r="G50" s="147"/>
      <c r="H50" s="469"/>
      <c r="I50" s="442"/>
      <c r="J50" s="430">
        <f>'Belegliste Einnahmen'!$F$19</f>
        <v>0</v>
      </c>
      <c r="K50" s="353"/>
      <c r="L50" s="373" t="str">
        <f>CONCATENATE(A50," ",B50)</f>
        <v>2.4 Sonstige öffentliche Mittel</v>
      </c>
    </row>
    <row r="51" spans="1:12" ht="15" customHeight="1" x14ac:dyDescent="0.2">
      <c r="A51" s="149"/>
      <c r="B51" s="135" t="s">
        <v>26</v>
      </c>
      <c r="C51" s="135"/>
      <c r="D51" s="135"/>
      <c r="E51" s="135"/>
      <c r="F51" s="135"/>
      <c r="G51" s="147"/>
      <c r="H51" s="428">
        <f>SUMPRODUCT(ROUND(H47:H50,2))</f>
        <v>0</v>
      </c>
      <c r="I51" s="442"/>
      <c r="J51" s="428">
        <f>SUMPRODUCT(ROUND(J47:J50,2))</f>
        <v>0</v>
      </c>
      <c r="K51" s="353"/>
      <c r="L51" s="373"/>
    </row>
    <row r="52" spans="1:12" ht="5.0999999999999996" customHeight="1" x14ac:dyDescent="0.2">
      <c r="A52" s="149"/>
      <c r="B52" s="95"/>
      <c r="C52" s="95"/>
      <c r="D52" s="95"/>
      <c r="E52" s="95"/>
      <c r="F52" s="95"/>
      <c r="G52" s="147"/>
      <c r="H52" s="452"/>
      <c r="I52" s="442"/>
      <c r="J52" s="442"/>
      <c r="K52" s="353"/>
      <c r="L52" s="373" t="str">
        <f>CONCATENATE(A52," ",B52)</f>
        <v xml:space="preserve"> </v>
      </c>
    </row>
    <row r="53" spans="1:12" ht="15" customHeight="1" x14ac:dyDescent="0.2">
      <c r="A53" s="148" t="s">
        <v>10</v>
      </c>
      <c r="B53" s="145" t="s">
        <v>232</v>
      </c>
      <c r="C53" s="145"/>
      <c r="D53" s="145"/>
      <c r="E53" s="145"/>
      <c r="F53" s="145"/>
      <c r="G53" s="147"/>
      <c r="H53" s="473"/>
      <c r="I53" s="442"/>
      <c r="J53" s="435">
        <f>'Belegliste Einnahmen'!$F$20</f>
        <v>0</v>
      </c>
      <c r="K53" s="353"/>
      <c r="L53" s="373" t="s">
        <v>98</v>
      </c>
    </row>
    <row r="54" spans="1:12" ht="5.0999999999999996" customHeight="1" x14ac:dyDescent="0.2">
      <c r="A54" s="149"/>
      <c r="B54" s="135"/>
      <c r="C54" s="135"/>
      <c r="D54" s="135"/>
      <c r="E54" s="135"/>
      <c r="F54" s="135"/>
      <c r="G54" s="147"/>
      <c r="H54" s="452"/>
      <c r="I54" s="442"/>
      <c r="J54" s="442"/>
      <c r="K54" s="353"/>
      <c r="L54" s="371"/>
    </row>
    <row r="55" spans="1:12" ht="15" customHeight="1" x14ac:dyDescent="0.2">
      <c r="A55" s="150" t="s">
        <v>27</v>
      </c>
      <c r="B55" s="135"/>
      <c r="C55" s="135"/>
      <c r="D55" s="135"/>
      <c r="E55" s="135"/>
      <c r="F55" s="135"/>
      <c r="G55" s="353"/>
      <c r="H55" s="434">
        <f>H44+H51+ROUND(H53,2)</f>
        <v>0</v>
      </c>
      <c r="I55" s="455"/>
      <c r="J55" s="434">
        <f>J44+J51+J53</f>
        <v>0</v>
      </c>
      <c r="K55" s="353"/>
      <c r="L55" s="371"/>
    </row>
    <row r="56" spans="1:12" ht="5.0999999999999996" customHeight="1" x14ac:dyDescent="0.2">
      <c r="A56" s="362"/>
      <c r="B56" s="363"/>
      <c r="C56" s="363"/>
      <c r="D56" s="363"/>
      <c r="E56" s="363"/>
      <c r="F56" s="363"/>
      <c r="G56" s="357"/>
      <c r="H56" s="357"/>
      <c r="I56" s="357"/>
      <c r="J56" s="357"/>
      <c r="K56" s="358"/>
      <c r="L56" s="371"/>
    </row>
    <row r="57" spans="1:12" ht="12" customHeight="1" x14ac:dyDescent="0.2">
      <c r="A57" s="137"/>
      <c r="B57" s="138"/>
      <c r="C57" s="138"/>
      <c r="D57" s="138"/>
      <c r="E57" s="138"/>
      <c r="F57" s="138"/>
      <c r="L57" s="371"/>
    </row>
    <row r="58" spans="1:12" ht="15" customHeight="1" x14ac:dyDescent="0.2">
      <c r="A58" s="345" t="s">
        <v>139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4"/>
      <c r="L58" s="371"/>
    </row>
    <row r="59" spans="1:12" ht="5.0999999999999996" customHeight="1" x14ac:dyDescent="0.2">
      <c r="A59" s="380"/>
      <c r="B59" s="381"/>
      <c r="C59" s="381"/>
      <c r="D59" s="381"/>
      <c r="E59" s="381"/>
      <c r="F59" s="381"/>
      <c r="G59" s="382"/>
      <c r="H59" s="382"/>
      <c r="I59" s="382"/>
      <c r="J59" s="382"/>
      <c r="K59" s="367"/>
      <c r="L59" s="371"/>
    </row>
    <row r="60" spans="1:12" ht="15" customHeight="1" x14ac:dyDescent="0.2">
      <c r="A60" s="383"/>
      <c r="B60" s="96" t="s">
        <v>140</v>
      </c>
      <c r="C60" s="138"/>
      <c r="D60" s="138"/>
      <c r="E60" s="138"/>
      <c r="F60" s="138"/>
      <c r="G60" s="147"/>
      <c r="H60" s="477">
        <f>H31-H55</f>
        <v>0</v>
      </c>
      <c r="I60" s="147"/>
      <c r="J60" s="147"/>
      <c r="K60" s="353"/>
      <c r="L60" s="371"/>
    </row>
    <row r="61" spans="1:12" ht="5.0999999999999996" customHeight="1" x14ac:dyDescent="0.2">
      <c r="A61" s="383"/>
      <c r="B61" s="138"/>
      <c r="C61" s="138"/>
      <c r="D61" s="138"/>
      <c r="E61" s="138"/>
      <c r="F61" s="138"/>
      <c r="G61" s="147"/>
      <c r="H61" s="147"/>
      <c r="I61" s="147"/>
      <c r="J61" s="357"/>
      <c r="K61" s="353"/>
      <c r="L61" s="371"/>
    </row>
    <row r="62" spans="1:12" ht="15" customHeight="1" x14ac:dyDescent="0.2">
      <c r="A62" s="383"/>
      <c r="B62" s="95" t="str">
        <f>IF(J62&gt;0,"Mehrausgaben (in €)",IF(J62&lt;0,"Überzahlung (in €)","Mehrausgaben/Überzahlung (in €)"))</f>
        <v>Mehrausgaben/Überzahlung (in €)</v>
      </c>
      <c r="C62" s="138"/>
      <c r="D62" s="138"/>
      <c r="E62" s="138"/>
      <c r="F62" s="138"/>
      <c r="G62" s="147"/>
      <c r="H62" s="147"/>
      <c r="I62" s="147"/>
      <c r="J62" s="477">
        <f>J31-J55</f>
        <v>0</v>
      </c>
      <c r="K62" s="353"/>
      <c r="L62" s="371"/>
    </row>
    <row r="63" spans="1:12" ht="5.0999999999999996" customHeight="1" x14ac:dyDescent="0.2">
      <c r="A63" s="362"/>
      <c r="B63" s="363"/>
      <c r="C63" s="363"/>
      <c r="D63" s="363"/>
      <c r="E63" s="363"/>
      <c r="F63" s="363"/>
      <c r="G63" s="357"/>
      <c r="H63" s="357"/>
      <c r="I63" s="357"/>
      <c r="J63" s="357"/>
      <c r="K63" s="358"/>
      <c r="L63" s="371"/>
    </row>
    <row r="64" spans="1:12" ht="12" customHeight="1" x14ac:dyDescent="0.2">
      <c r="A64" s="137"/>
      <c r="B64" s="138"/>
      <c r="C64" s="138"/>
      <c r="D64" s="138"/>
      <c r="E64" s="138"/>
      <c r="F64" s="138"/>
      <c r="L64" s="371"/>
    </row>
    <row r="65" spans="1:12" ht="12" customHeight="1" x14ac:dyDescent="0.2">
      <c r="A65" s="137"/>
      <c r="B65" s="138"/>
      <c r="C65" s="138"/>
      <c r="D65" s="138"/>
      <c r="E65" s="138"/>
      <c r="F65" s="138"/>
      <c r="L65" s="371"/>
    </row>
    <row r="66" spans="1:12" ht="12" customHeight="1" x14ac:dyDescent="0.2">
      <c r="A66" s="137"/>
      <c r="B66" s="138"/>
      <c r="C66" s="138"/>
      <c r="D66" s="138"/>
      <c r="E66" s="138"/>
      <c r="F66" s="138"/>
      <c r="L66" s="371"/>
    </row>
    <row r="67" spans="1:12" ht="12" customHeight="1" x14ac:dyDescent="0.2">
      <c r="A67" s="137"/>
      <c r="B67" s="138"/>
      <c r="C67" s="138"/>
      <c r="D67" s="138"/>
      <c r="E67" s="138"/>
      <c r="F67" s="138"/>
      <c r="L67" s="371"/>
    </row>
    <row r="68" spans="1:12" s="22" customFormat="1" ht="12" customHeight="1" x14ac:dyDescent="0.2">
      <c r="A68" s="654"/>
      <c r="B68" s="654"/>
      <c r="C68" s="654"/>
      <c r="D68" s="654"/>
      <c r="F68" s="640"/>
      <c r="G68" s="640"/>
      <c r="H68" s="640"/>
      <c r="I68" s="640"/>
      <c r="J68" s="640"/>
      <c r="K68" s="640"/>
      <c r="L68" s="275"/>
    </row>
    <row r="69" spans="1:12" s="22" customFormat="1" ht="12" customHeight="1" x14ac:dyDescent="0.2">
      <c r="A69" s="655"/>
      <c r="B69" s="655"/>
      <c r="C69" s="655"/>
      <c r="D69" s="514">
        <f ca="1">IF('Seite 1'!$O$17="","",'Seite 1'!$O$17)</f>
        <v>44462</v>
      </c>
      <c r="F69" s="641"/>
      <c r="G69" s="641"/>
      <c r="H69" s="641"/>
      <c r="I69" s="641"/>
      <c r="J69" s="641"/>
      <c r="K69" s="641"/>
      <c r="L69" s="275"/>
    </row>
    <row r="70" spans="1:12" s="25" customFormat="1" ht="12" customHeight="1" x14ac:dyDescent="0.2">
      <c r="A70" s="183" t="s">
        <v>6</v>
      </c>
      <c r="B70" s="21"/>
      <c r="C70" s="21"/>
      <c r="F70" s="23" t="s">
        <v>48</v>
      </c>
      <c r="G70" s="183"/>
      <c r="H70" s="183"/>
      <c r="K70" s="364"/>
      <c r="L70" s="275"/>
    </row>
    <row r="71" spans="1:12" s="25" customFormat="1" ht="12" customHeight="1" x14ac:dyDescent="0.2">
      <c r="A71" s="21"/>
      <c r="B71" s="21"/>
      <c r="C71" s="21"/>
      <c r="D71" s="21"/>
      <c r="E71" s="21"/>
      <c r="F71" s="183" t="s">
        <v>137</v>
      </c>
      <c r="G71" s="183"/>
      <c r="H71" s="183"/>
      <c r="K71" s="21"/>
      <c r="L71" s="275"/>
    </row>
    <row r="72" spans="1:12" s="32" customFormat="1" ht="12" customHeight="1" x14ac:dyDescent="0.2">
      <c r="A72" s="33"/>
      <c r="B72" s="34"/>
      <c r="C72" s="34"/>
      <c r="D72" s="34"/>
      <c r="E72" s="34"/>
      <c r="F72" s="34"/>
      <c r="K72" s="35"/>
      <c r="L72" s="374"/>
    </row>
    <row r="73" spans="1:12" s="32" customFormat="1" ht="12" customHeight="1" x14ac:dyDescent="0.2">
      <c r="A73" s="33"/>
      <c r="B73" s="34"/>
      <c r="C73" s="34"/>
      <c r="D73" s="34"/>
      <c r="E73" s="34"/>
      <c r="F73" s="34"/>
      <c r="K73" s="35"/>
      <c r="L73" s="374"/>
    </row>
    <row r="74" spans="1:12" s="32" customFormat="1" ht="12" customHeight="1" x14ac:dyDescent="0.2">
      <c r="A74" s="33"/>
      <c r="B74" s="34"/>
      <c r="C74" s="34"/>
      <c r="D74" s="34"/>
      <c r="E74" s="34"/>
      <c r="F74" s="34"/>
      <c r="K74" s="35"/>
      <c r="L74" s="374"/>
    </row>
    <row r="75" spans="1:12" s="32" customFormat="1" ht="5.0999999999999996" customHeight="1" x14ac:dyDescent="0.2">
      <c r="A75" s="48"/>
      <c r="B75" s="47"/>
      <c r="C75" s="34"/>
      <c r="D75" s="34"/>
      <c r="E75" s="34"/>
      <c r="F75" s="34"/>
      <c r="K75" s="35"/>
      <c r="L75" s="374"/>
    </row>
    <row r="76" spans="1:12" s="4" customFormat="1" ht="12" customHeight="1" x14ac:dyDescent="0.2">
      <c r="A76" s="9" t="s">
        <v>18</v>
      </c>
      <c r="B76" s="10" t="s">
        <v>138</v>
      </c>
      <c r="C76" s="182"/>
      <c r="D76" s="182"/>
      <c r="E76" s="182"/>
      <c r="F76" s="182"/>
      <c r="G76" s="29"/>
      <c r="H76" s="29"/>
      <c r="I76" s="29"/>
      <c r="J76" s="29"/>
      <c r="K76" s="29"/>
      <c r="L76" s="375"/>
    </row>
    <row r="77" spans="1:12" s="4" customFormat="1" ht="5.0999999999999996" customHeight="1" x14ac:dyDescent="0.2">
      <c r="A77" s="9"/>
      <c r="B77" s="182"/>
      <c r="C77" s="182"/>
      <c r="D77" s="182"/>
      <c r="E77" s="182"/>
      <c r="F77" s="182"/>
      <c r="G77" s="29"/>
      <c r="H77" s="29"/>
      <c r="I77" s="29"/>
      <c r="J77" s="29"/>
      <c r="K77" s="29"/>
      <c r="L77" s="375"/>
    </row>
    <row r="78" spans="1:12" s="136" customFormat="1" ht="12" customHeight="1" x14ac:dyDescent="0.2">
      <c r="A78" s="139" t="str">
        <f>'Seite 1'!$A$66</f>
        <v>VWN Armutsprävention</v>
      </c>
      <c r="L78" s="376"/>
    </row>
    <row r="79" spans="1:12" s="136" customFormat="1" ht="12" customHeight="1" x14ac:dyDescent="0.2">
      <c r="A79" s="139" t="str">
        <f>'Seite 1'!$A$67</f>
        <v>Formularversion: V 1.5 vom 23.09.21</v>
      </c>
      <c r="L79" s="376"/>
    </row>
  </sheetData>
  <sheetProtection password="8067" sheet="1" objects="1" scenarios="1" autoFilter="0"/>
  <mergeCells count="9">
    <mergeCell ref="F68:K68"/>
    <mergeCell ref="F69:K69"/>
    <mergeCell ref="D10:F10"/>
    <mergeCell ref="H1:K1"/>
    <mergeCell ref="H2:K2"/>
    <mergeCell ref="H3:K3"/>
    <mergeCell ref="H4:K4"/>
    <mergeCell ref="A68:D68"/>
    <mergeCell ref="A69:C69"/>
  </mergeCells>
  <conditionalFormatting sqref="H1:K4">
    <cfRule type="cellIs" dxfId="105" priority="14" stopIfTrue="1" operator="equal">
      <formula>0</formula>
    </cfRule>
  </conditionalFormatting>
  <conditionalFormatting sqref="H60 J62">
    <cfRule type="cellIs" dxfId="104" priority="2" stopIfTrue="1" operator="notEqual">
      <formula>0</formula>
    </cfRule>
  </conditionalFormatting>
  <dataValidations count="1">
    <dataValidation type="list" allowBlank="1" showInputMessage="1" showErrorMessage="1" errorTitle="Gegenstand der Förderung" error="Bitte auswählen!" sqref="D10:F10">
      <formula1>$D$13:$D$16</formula1>
    </dataValidation>
  </dataValidations>
  <pageMargins left="0.78740157480314965" right="0.19685039370078741" top="0.19685039370078741" bottom="0.19685039370078741" header="0.19685039370078741" footer="0.19685039370078741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69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7.7109375" style="146" customWidth="1"/>
    <col min="2" max="6" width="10.7109375" style="146" customWidth="1"/>
    <col min="7" max="7" width="0.85546875" style="146" customWidth="1"/>
    <col min="8" max="8" width="18.7109375" style="146" customWidth="1"/>
    <col min="9" max="9" width="1.7109375" style="146" customWidth="1"/>
    <col min="10" max="10" width="18.7109375" style="146" customWidth="1"/>
    <col min="11" max="11" width="0.85546875" style="146" customWidth="1"/>
    <col min="12" max="12" width="18.7109375" style="146" customWidth="1"/>
    <col min="13" max="13" width="0.85546875" style="146" customWidth="1"/>
    <col min="14" max="14" width="18.7109375" style="146" customWidth="1"/>
    <col min="15" max="15" width="0.85546875" style="146" customWidth="1"/>
    <col min="16" max="16" width="18.7109375" style="146" customWidth="1"/>
    <col min="17" max="17" width="0.85546875" style="146" customWidth="1"/>
    <col min="18" max="18" width="18.7109375" style="146" customWidth="1"/>
    <col min="19" max="19" width="0.85546875" style="146" customWidth="1"/>
    <col min="20" max="20" width="18.7109375" style="146" customWidth="1"/>
    <col min="21" max="21" width="0.85546875" style="146" customWidth="1"/>
    <col min="22" max="16384" width="11.42578125" style="146"/>
  </cols>
  <sheetData>
    <row r="1" spans="1:21" ht="15" customHeight="1" x14ac:dyDescent="0.2">
      <c r="A1" s="656" t="str">
        <f>IF('Seite 1'!$T$10=0,"Dieser zahlenmäßige Nachweis ist nur mit der Einreichung des Verwendungsnachweises für den gesamten Bewilligungszeitraum vorzulegen!",IF(AND(OR('Seite 1'!T7=TRUE,'Seite 1'!T8=TRUE),'Seite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657"/>
      <c r="C1" s="657"/>
      <c r="D1" s="657"/>
      <c r="E1" s="657"/>
      <c r="F1" s="658"/>
      <c r="G1" s="31"/>
      <c r="H1" s="31"/>
      <c r="I1" s="31"/>
      <c r="K1" s="31"/>
      <c r="M1" s="31"/>
      <c r="O1" s="31"/>
      <c r="Q1" s="31" t="s">
        <v>144</v>
      </c>
      <c r="R1" s="645">
        <f>'Seite 1'!$O$18</f>
        <v>0</v>
      </c>
      <c r="S1" s="646"/>
      <c r="T1" s="646"/>
      <c r="U1" s="647"/>
    </row>
    <row r="2" spans="1:21" ht="15" customHeight="1" x14ac:dyDescent="0.2">
      <c r="A2" s="659"/>
      <c r="B2" s="660"/>
      <c r="C2" s="660"/>
      <c r="D2" s="660"/>
      <c r="E2" s="660"/>
      <c r="F2" s="661"/>
      <c r="G2" s="31"/>
      <c r="H2" s="31"/>
      <c r="I2" s="31"/>
      <c r="K2" s="31"/>
      <c r="M2" s="31"/>
      <c r="O2" s="31"/>
      <c r="Q2" s="31" t="s">
        <v>148</v>
      </c>
      <c r="R2" s="645" t="str">
        <f>'Seite 1'!$AA$11</f>
        <v/>
      </c>
      <c r="S2" s="646"/>
      <c r="T2" s="646"/>
      <c r="U2" s="647"/>
    </row>
    <row r="3" spans="1:21" ht="15" customHeight="1" x14ac:dyDescent="0.2">
      <c r="A3" s="659"/>
      <c r="B3" s="660"/>
      <c r="C3" s="660"/>
      <c r="D3" s="660"/>
      <c r="E3" s="660"/>
      <c r="F3" s="661"/>
      <c r="G3" s="31"/>
      <c r="H3" s="31"/>
      <c r="I3" s="31"/>
      <c r="K3" s="31"/>
      <c r="M3" s="31"/>
      <c r="O3" s="31"/>
      <c r="Q3" s="31" t="s">
        <v>147</v>
      </c>
      <c r="R3" s="648" t="str">
        <f>'Seite 1'!$AB$11</f>
        <v/>
      </c>
      <c r="S3" s="649"/>
      <c r="T3" s="649"/>
      <c r="U3" s="650"/>
    </row>
    <row r="4" spans="1:21" s="8" customFormat="1" ht="15" customHeight="1" x14ac:dyDescent="0.2">
      <c r="A4" s="662"/>
      <c r="B4" s="663"/>
      <c r="C4" s="663"/>
      <c r="D4" s="663"/>
      <c r="E4" s="663"/>
      <c r="F4" s="664"/>
      <c r="G4" s="134"/>
      <c r="H4" s="134"/>
      <c r="I4" s="134"/>
      <c r="K4" s="134"/>
      <c r="M4" s="134"/>
      <c r="O4" s="134"/>
      <c r="Q4" s="134" t="s">
        <v>145</v>
      </c>
      <c r="R4" s="651">
        <f ca="1">'Seite 1'!$O$17</f>
        <v>44462</v>
      </c>
      <c r="S4" s="652"/>
      <c r="T4" s="652"/>
      <c r="U4" s="653"/>
    </row>
    <row r="5" spans="1:21" s="8" customFormat="1" ht="3.9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8" customFormat="1" ht="15" customHeight="1" x14ac:dyDescent="0.2">
      <c r="A6" s="5" t="s">
        <v>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s="8" customFormat="1" ht="3.9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1:21" s="8" customFormat="1" ht="15" customHeight="1" x14ac:dyDescent="0.2">
      <c r="A8" s="345" t="s">
        <v>172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4"/>
    </row>
    <row r="9" spans="1:21" s="4" customFormat="1" ht="3.95" customHeight="1" x14ac:dyDescent="0.2">
      <c r="A9" s="3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8"/>
    </row>
    <row r="10" spans="1:21" ht="12" customHeight="1" x14ac:dyDescent="0.2">
      <c r="A10" s="351"/>
      <c r="B10" s="147"/>
      <c r="C10" s="147"/>
      <c r="D10" s="147"/>
      <c r="E10" s="147"/>
      <c r="F10" s="147"/>
      <c r="G10" s="147"/>
      <c r="H10" s="368" t="s">
        <v>57</v>
      </c>
      <c r="I10" s="352"/>
      <c r="J10" s="348" t="s">
        <v>132</v>
      </c>
      <c r="K10" s="352"/>
      <c r="L10" s="348" t="s">
        <v>132</v>
      </c>
      <c r="M10" s="352"/>
      <c r="N10" s="348" t="s">
        <v>132</v>
      </c>
      <c r="O10" s="352"/>
      <c r="P10" s="348" t="s">
        <v>132</v>
      </c>
      <c r="Q10" s="352"/>
      <c r="R10" s="348" t="s">
        <v>132</v>
      </c>
      <c r="S10" s="352"/>
      <c r="T10" s="368" t="s">
        <v>135</v>
      </c>
      <c r="U10" s="353"/>
    </row>
    <row r="11" spans="1:21" ht="12" customHeight="1" x14ac:dyDescent="0.2">
      <c r="A11" s="351"/>
      <c r="B11" s="147"/>
      <c r="C11" s="147"/>
      <c r="D11" s="147"/>
      <c r="E11" s="147"/>
      <c r="F11" s="147"/>
      <c r="G11" s="147"/>
      <c r="H11" s="465" t="str">
        <f>IF(MAX('Seite 1'!$G$34,'Seite 1'!$P$34)=0,"__.__.____",MAX('Seite 1'!$G$34,'Seite 1'!$P$34))</f>
        <v>__.__.____</v>
      </c>
      <c r="I11" s="352"/>
      <c r="J11" s="466" t="s">
        <v>171</v>
      </c>
      <c r="K11" s="352"/>
      <c r="L11" s="466" t="s">
        <v>171</v>
      </c>
      <c r="M11" s="352"/>
      <c r="N11" s="466" t="s">
        <v>171</v>
      </c>
      <c r="O11" s="352"/>
      <c r="P11" s="466" t="s">
        <v>171</v>
      </c>
      <c r="Q11" s="352"/>
      <c r="R11" s="466" t="s">
        <v>171</v>
      </c>
      <c r="S11" s="352"/>
      <c r="T11" s="467" t="s">
        <v>136</v>
      </c>
      <c r="U11" s="353"/>
    </row>
    <row r="12" spans="1:21" ht="12" customHeight="1" x14ac:dyDescent="0.2">
      <c r="A12" s="351"/>
      <c r="G12" s="147"/>
      <c r="H12" s="468"/>
      <c r="I12" s="354"/>
      <c r="J12" s="349" t="str">
        <f>IF('Seite 1'!V9="","____",'Seite 1'!V9)</f>
        <v>____</v>
      </c>
      <c r="K12" s="354"/>
      <c r="L12" s="349" t="str">
        <f>IF('Seite 1'!W9="","____",'Seite 1'!W9)</f>
        <v>____</v>
      </c>
      <c r="M12" s="354"/>
      <c r="N12" s="349" t="str">
        <f>IF('Seite 1'!X9="","____",'Seite 1'!X9)</f>
        <v>____</v>
      </c>
      <c r="O12" s="354"/>
      <c r="P12" s="349" t="str">
        <f>IF('Seite 1'!Y9="","____",'Seite 1'!Y9)</f>
        <v>____</v>
      </c>
      <c r="Q12" s="354"/>
      <c r="R12" s="349" t="str">
        <f>IF('Seite 1'!Z9="","____",'Seite 1'!Z9)</f>
        <v>____</v>
      </c>
      <c r="S12" s="354"/>
      <c r="T12" s="468"/>
      <c r="U12" s="353"/>
    </row>
    <row r="13" spans="1:21" ht="3.95" customHeight="1" x14ac:dyDescent="0.2">
      <c r="A13" s="351"/>
      <c r="G13" s="147"/>
      <c r="H13" s="243"/>
      <c r="I13" s="354"/>
      <c r="J13" s="162"/>
      <c r="K13" s="354"/>
      <c r="L13" s="162"/>
      <c r="M13" s="354"/>
      <c r="N13" s="162"/>
      <c r="O13" s="354"/>
      <c r="P13" s="162"/>
      <c r="Q13" s="354"/>
      <c r="R13" s="355"/>
      <c r="S13" s="354"/>
      <c r="T13" s="354"/>
      <c r="U13" s="353"/>
    </row>
    <row r="14" spans="1:21" ht="15" customHeight="1" x14ac:dyDescent="0.2">
      <c r="A14" s="148" t="str">
        <f>'Seite 2 ZN'!A18</f>
        <v>1.</v>
      </c>
      <c r="B14" s="145" t="str">
        <f>'Seite 2 ZN'!B18</f>
        <v>Ausgaben für Personal</v>
      </c>
      <c r="C14" s="145"/>
      <c r="D14" s="145"/>
      <c r="E14" s="145"/>
      <c r="F14" s="145"/>
      <c r="G14" s="147"/>
      <c r="H14" s="356" t="s">
        <v>22</v>
      </c>
      <c r="I14" s="147"/>
      <c r="J14" s="356" t="s">
        <v>22</v>
      </c>
      <c r="K14" s="147"/>
      <c r="L14" s="356" t="s">
        <v>22</v>
      </c>
      <c r="M14" s="147"/>
      <c r="N14" s="356" t="s">
        <v>22</v>
      </c>
      <c r="O14" s="147"/>
      <c r="P14" s="356" t="s">
        <v>22</v>
      </c>
      <c r="Q14" s="147"/>
      <c r="R14" s="356" t="s">
        <v>22</v>
      </c>
      <c r="S14" s="147"/>
      <c r="T14" s="356" t="s">
        <v>22</v>
      </c>
      <c r="U14" s="353"/>
    </row>
    <row r="15" spans="1:21" ht="15" customHeight="1" x14ac:dyDescent="0.2">
      <c r="A15" s="149" t="str">
        <f>'Seite 2 ZN'!A19</f>
        <v>1.1</v>
      </c>
      <c r="B15" s="95" t="str">
        <f>'Seite 2 ZN'!B19</f>
        <v>Arbeitsentgelte (AN-Brutto)</v>
      </c>
      <c r="C15" s="95"/>
      <c r="D15" s="95"/>
      <c r="E15" s="95"/>
      <c r="F15" s="95"/>
      <c r="G15" s="147"/>
      <c r="H15" s="471"/>
      <c r="I15" s="442"/>
      <c r="J15" s="471"/>
      <c r="K15" s="442"/>
      <c r="L15" s="471"/>
      <c r="M15" s="442"/>
      <c r="N15" s="471"/>
      <c r="O15" s="442"/>
      <c r="P15" s="471"/>
      <c r="Q15" s="442"/>
      <c r="R15" s="427">
        <f>IF(OR('Seite 1'!$P$36="",'Seite 1'!$P$38=""),0,IF(YEAR('Seite 1'!$P$36)=YEAR('Seite 1'!$P$38),'Seite 2 ZN'!J19,0))</f>
        <v>0</v>
      </c>
      <c r="S15" s="442"/>
      <c r="T15" s="443">
        <f>SUMPRODUCT(($J$12:$R$12&lt;&gt;"____")*(ROUND(J15:R15,2)))</f>
        <v>0</v>
      </c>
      <c r="U15" s="353"/>
    </row>
    <row r="16" spans="1:21" ht="15" customHeight="1" x14ac:dyDescent="0.2">
      <c r="A16" s="149" t="str">
        <f>'Seite 2 ZN'!A20</f>
        <v>1.2</v>
      </c>
      <c r="B16" s="95" t="str">
        <f>'Seite 2 ZN'!B20</f>
        <v>Pauschale für Sozialabgaben inkl. Berufsgenossenschaft</v>
      </c>
      <c r="C16" s="95"/>
      <c r="D16" s="95"/>
      <c r="E16" s="95"/>
      <c r="F16" s="95"/>
      <c r="G16" s="147"/>
      <c r="H16" s="469"/>
      <c r="I16" s="442"/>
      <c r="J16" s="469"/>
      <c r="K16" s="442"/>
      <c r="L16" s="469"/>
      <c r="M16" s="442"/>
      <c r="N16" s="469"/>
      <c r="O16" s="442"/>
      <c r="P16" s="469"/>
      <c r="Q16" s="442"/>
      <c r="R16" s="432">
        <f>IF(OR('Seite 1'!$P$36="",'Seite 1'!$P$38=""),0,IF(YEAR('Seite 1'!$P$36)=YEAR('Seite 1'!$P$38),'Seite 2 ZN'!J20,0))</f>
        <v>0</v>
      </c>
      <c r="S16" s="442"/>
      <c r="T16" s="444">
        <f>SUMPRODUCT(($J$12:$R$12&lt;&gt;"____")*(ROUND(J16:R16,2)))</f>
        <v>0</v>
      </c>
      <c r="U16" s="353"/>
    </row>
    <row r="17" spans="1:21" ht="15" customHeight="1" x14ac:dyDescent="0.2">
      <c r="A17" s="149"/>
      <c r="B17" s="135" t="str">
        <f>'Seite 2 ZN'!B21</f>
        <v>Summe Ausgaben für Personal</v>
      </c>
      <c r="C17" s="135"/>
      <c r="D17" s="135"/>
      <c r="E17" s="135"/>
      <c r="F17" s="135"/>
      <c r="G17" s="147"/>
      <c r="H17" s="428">
        <f>SUMPRODUCT(ROUND(H15:H16,2))</f>
        <v>0</v>
      </c>
      <c r="I17" s="442"/>
      <c r="J17" s="428">
        <f>SUMPRODUCT(ROUND(J15:J16,2))</f>
        <v>0</v>
      </c>
      <c r="K17" s="442"/>
      <c r="L17" s="428">
        <f>SUMPRODUCT(ROUND(L15:L16,2))</f>
        <v>0</v>
      </c>
      <c r="M17" s="442"/>
      <c r="N17" s="428">
        <f>SUMPRODUCT(ROUND(N15:N16,2))</f>
        <v>0</v>
      </c>
      <c r="O17" s="442"/>
      <c r="P17" s="428">
        <f>SUMPRODUCT(ROUND(P15:P16,2))</f>
        <v>0</v>
      </c>
      <c r="Q17" s="442"/>
      <c r="R17" s="428">
        <f>IF(OR('Seite 1'!$P$36="",'Seite 1'!$P$38=""),0,IF(YEAR('Seite 1'!$P$36)=YEAR('Seite 1'!$P$38),'Seite 2 ZN'!J21,0))</f>
        <v>0</v>
      </c>
      <c r="S17" s="442"/>
      <c r="T17" s="446">
        <f>SUMPRODUCT(($J$12:$R$12&lt;&gt;"____")*(ROUND(J17:R17,2)))</f>
        <v>0</v>
      </c>
      <c r="U17" s="353"/>
    </row>
    <row r="18" spans="1:21" ht="3.95" customHeight="1" x14ac:dyDescent="0.2">
      <c r="A18" s="149"/>
      <c r="B18" s="95"/>
      <c r="C18" s="95"/>
      <c r="D18" s="95"/>
      <c r="E18" s="95"/>
      <c r="F18" s="95"/>
      <c r="G18" s="147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7"/>
      <c r="U18" s="353"/>
    </row>
    <row r="19" spans="1:21" ht="15" customHeight="1" x14ac:dyDescent="0.2">
      <c r="A19" s="148" t="str">
        <f>'Seite 2 ZN'!A23</f>
        <v>2.</v>
      </c>
      <c r="B19" s="145" t="str">
        <f>'Seite 2 ZN'!B23</f>
        <v>Sach- und Verwaltungsausgaben</v>
      </c>
      <c r="C19" s="145"/>
      <c r="D19" s="145"/>
      <c r="E19" s="145"/>
      <c r="F19" s="145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7"/>
      <c r="U19" s="353"/>
    </row>
    <row r="20" spans="1:21" ht="15" customHeight="1" x14ac:dyDescent="0.2">
      <c r="A20" s="149"/>
      <c r="B20" s="95" t="str">
        <f>'Seite 2 ZN'!B24</f>
        <v>Pauschale (...% der direkten förderf. Personalausgaben)</v>
      </c>
      <c r="C20" s="95"/>
      <c r="D20" s="95"/>
      <c r="E20" s="95"/>
      <c r="F20" s="95"/>
      <c r="G20" s="147"/>
      <c r="H20" s="433">
        <f>ROUND(H17*'Seite 2 ZN'!$L$24,2)</f>
        <v>0</v>
      </c>
      <c r="I20" s="442"/>
      <c r="J20" s="433">
        <f>ROUND(J17*'Seite 2 ZN'!$L$24,2)</f>
        <v>0</v>
      </c>
      <c r="K20" s="442"/>
      <c r="L20" s="433">
        <f>ROUND(L17*'Seite 2 ZN'!$L$24,2)</f>
        <v>0</v>
      </c>
      <c r="M20" s="442"/>
      <c r="N20" s="433">
        <f>ROUND(N17*'Seite 2 ZN'!$L$24,2)</f>
        <v>0</v>
      </c>
      <c r="O20" s="442"/>
      <c r="P20" s="433">
        <f>ROUND(P17*'Seite 2 ZN'!$L$24,2)</f>
        <v>0</v>
      </c>
      <c r="Q20" s="442"/>
      <c r="R20" s="427">
        <f>IF(OR('Seite 1'!$P$36="",'Seite 1'!$P$38=""),0,IF(YEAR('Seite 1'!$P$36)=YEAR('Seite 1'!$P$38),'Seite 2 ZN'!J24,0))</f>
        <v>0</v>
      </c>
      <c r="S20" s="442"/>
      <c r="T20" s="443">
        <f>SUMPRODUCT(($J$12:$R$12&lt;&gt;"____")*(ROUND(J20:R20,2)))</f>
        <v>0</v>
      </c>
      <c r="U20" s="353"/>
    </row>
    <row r="21" spans="1:21" ht="15" customHeight="1" x14ac:dyDescent="0.2">
      <c r="A21" s="149"/>
      <c r="B21" s="135" t="str">
        <f>'Seite 2 ZN'!B25</f>
        <v>Summe Sach- und Verwaltungsausgaben</v>
      </c>
      <c r="C21" s="135"/>
      <c r="D21" s="135"/>
      <c r="E21" s="135"/>
      <c r="F21" s="135"/>
      <c r="G21" s="147"/>
      <c r="H21" s="434">
        <f>SUMPRODUCT(ROUND(H20:H20,2))</f>
        <v>0</v>
      </c>
      <c r="I21" s="442"/>
      <c r="J21" s="434">
        <f>SUMPRODUCT(ROUND(J20:J20,2))</f>
        <v>0</v>
      </c>
      <c r="K21" s="442"/>
      <c r="L21" s="434">
        <f>SUMPRODUCT(ROUND(L20:L20,2))</f>
        <v>0</v>
      </c>
      <c r="M21" s="442"/>
      <c r="N21" s="434">
        <f>SUMPRODUCT(ROUND(N20:N20,2))</f>
        <v>0</v>
      </c>
      <c r="O21" s="442"/>
      <c r="P21" s="434">
        <f>SUMPRODUCT(ROUND(P20:P20,2))</f>
        <v>0</v>
      </c>
      <c r="Q21" s="442"/>
      <c r="R21" s="434">
        <f>IF(OR('Seite 1'!$P$36="",'Seite 1'!$P$38=""),0,IF(YEAR('Seite 1'!$P$36)=YEAR('Seite 1'!$P$38),'Seite 2 ZN'!J25,0))</f>
        <v>0</v>
      </c>
      <c r="S21" s="442"/>
      <c r="T21" s="446">
        <f>SUMPRODUCT(($J$12:$R$12&lt;&gt;"____")*(ROUND(J21:R21,2)))</f>
        <v>0</v>
      </c>
      <c r="U21" s="353"/>
    </row>
    <row r="22" spans="1:21" ht="3.95" customHeight="1" x14ac:dyDescent="0.2">
      <c r="A22" s="149"/>
      <c r="B22" s="95"/>
      <c r="C22" s="95"/>
      <c r="D22" s="95"/>
      <c r="E22" s="95"/>
      <c r="F22" s="95"/>
      <c r="G22" s="147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7"/>
      <c r="U22" s="353"/>
    </row>
    <row r="23" spans="1:21" ht="15" customHeight="1" x14ac:dyDescent="0.2">
      <c r="A23" s="150" t="str">
        <f>'Seite 2 ZN'!A27</f>
        <v>Gesamtsumme der Ausgaben</v>
      </c>
      <c r="B23" s="135"/>
      <c r="C23" s="135"/>
      <c r="D23" s="135"/>
      <c r="E23" s="135"/>
      <c r="F23" s="135"/>
      <c r="G23" s="147"/>
      <c r="H23" s="434">
        <f>H17+H21</f>
        <v>0</v>
      </c>
      <c r="I23" s="442"/>
      <c r="J23" s="434">
        <f>J17+J21</f>
        <v>0</v>
      </c>
      <c r="K23" s="442"/>
      <c r="L23" s="434">
        <f>L17+L21</f>
        <v>0</v>
      </c>
      <c r="M23" s="442"/>
      <c r="N23" s="434">
        <f>N17+N21</f>
        <v>0</v>
      </c>
      <c r="O23" s="442"/>
      <c r="P23" s="434">
        <f>P17+P21</f>
        <v>0</v>
      </c>
      <c r="Q23" s="442"/>
      <c r="R23" s="494">
        <f>IF(OR('Seite 1'!$P$36="",'Seite 1'!$P$38=""),0,IF(YEAR('Seite 1'!$P$36)=YEAR('Seite 1'!$P$38),'Seite 2 ZN'!J27,0))</f>
        <v>0</v>
      </c>
      <c r="S23" s="442"/>
      <c r="T23" s="446">
        <f>SUMPRODUCT(($J$12:$R$12&lt;&gt;"____")*(ROUND(J23:R23,2)))</f>
        <v>0</v>
      </c>
      <c r="U23" s="353"/>
    </row>
    <row r="24" spans="1:21" ht="3.95" customHeight="1" x14ac:dyDescent="0.2">
      <c r="A24" s="149"/>
      <c r="B24" s="95"/>
      <c r="C24" s="95"/>
      <c r="D24" s="95"/>
      <c r="E24" s="95"/>
      <c r="F24" s="95"/>
      <c r="G24" s="147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7"/>
      <c r="U24" s="353"/>
    </row>
    <row r="25" spans="1:21" ht="15" customHeight="1" x14ac:dyDescent="0.2">
      <c r="A25" s="148" t="str">
        <f>'Seite 2 ZN'!A29</f>
        <v>3.</v>
      </c>
      <c r="B25" s="145" t="str">
        <f>'Seite 2 ZN'!B29</f>
        <v>Einnahmen aus Projekttätigkeit</v>
      </c>
      <c r="C25" s="145"/>
      <c r="D25" s="145"/>
      <c r="E25" s="145"/>
      <c r="F25" s="145"/>
      <c r="G25" s="147"/>
      <c r="H25" s="472"/>
      <c r="I25" s="442"/>
      <c r="J25" s="472"/>
      <c r="K25" s="442"/>
      <c r="L25" s="472"/>
      <c r="M25" s="442"/>
      <c r="N25" s="472"/>
      <c r="O25" s="442"/>
      <c r="P25" s="472"/>
      <c r="Q25" s="442"/>
      <c r="R25" s="449">
        <f>IF(OR('Seite 1'!$P$36="",'Seite 1'!$P$38=""),0,IF(YEAR('Seite 1'!$P$36)=YEAR('Seite 1'!$P$38),'Seite 2 ZN'!J29,0))</f>
        <v>0</v>
      </c>
      <c r="S25" s="442"/>
      <c r="T25" s="446">
        <f>SUMPRODUCT(($J$12:$R$12&lt;&gt;"____")*(ROUND(J25:R25,2)))</f>
        <v>0</v>
      </c>
      <c r="U25" s="353"/>
    </row>
    <row r="26" spans="1:21" ht="3.95" customHeight="1" x14ac:dyDescent="0.2">
      <c r="A26" s="148"/>
      <c r="B26" s="145"/>
      <c r="C26" s="145"/>
      <c r="D26" s="145"/>
      <c r="E26" s="145"/>
      <c r="F26" s="145"/>
      <c r="G26" s="147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7"/>
      <c r="U26" s="353"/>
    </row>
    <row r="27" spans="1:21" ht="15" customHeight="1" x14ac:dyDescent="0.2">
      <c r="A27" s="150" t="str">
        <f>'Seite 2 ZN'!A31</f>
        <v>Gesamtsumme der zuwendungsfähigen Ausgaben</v>
      </c>
      <c r="B27" s="145"/>
      <c r="C27" s="145"/>
      <c r="D27" s="145"/>
      <c r="E27" s="145"/>
      <c r="F27" s="145"/>
      <c r="G27" s="147"/>
      <c r="H27" s="435">
        <f>H23-ROUND(H25,2)</f>
        <v>0</v>
      </c>
      <c r="I27" s="442"/>
      <c r="J27" s="435">
        <f>J23-ROUND(J25,2)</f>
        <v>0</v>
      </c>
      <c r="K27" s="442"/>
      <c r="L27" s="435">
        <f>L23-ROUND(L25,2)</f>
        <v>0</v>
      </c>
      <c r="M27" s="442"/>
      <c r="N27" s="435">
        <f>N23-ROUND(N25,2)</f>
        <v>0</v>
      </c>
      <c r="O27" s="442"/>
      <c r="P27" s="435">
        <f>P23-ROUND(P25,2)</f>
        <v>0</v>
      </c>
      <c r="Q27" s="442"/>
      <c r="R27" s="494">
        <f>IF(OR('Seite 1'!$P$36="",'Seite 1'!$P$38=""),0,IF(YEAR('Seite 1'!$P$36)=YEAR('Seite 1'!$P$38),'Seite 2 ZN'!J31,0))</f>
        <v>0</v>
      </c>
      <c r="S27" s="442"/>
      <c r="T27" s="446">
        <f>SUMPRODUCT(($J$12:$R$12&lt;&gt;"____")*(ROUND(J27:R27,2)))</f>
        <v>0</v>
      </c>
      <c r="U27" s="353"/>
    </row>
    <row r="28" spans="1:21" ht="3.95" customHeight="1" x14ac:dyDescent="0.2">
      <c r="A28" s="384"/>
      <c r="B28" s="357"/>
      <c r="C28" s="357"/>
      <c r="D28" s="357"/>
      <c r="E28" s="357"/>
      <c r="F28" s="357"/>
      <c r="G28" s="357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1"/>
      <c r="U28" s="358"/>
    </row>
    <row r="29" spans="1:21" ht="8.1" customHeight="1" x14ac:dyDescent="0.2">
      <c r="A29" s="359"/>
      <c r="B29" s="145"/>
      <c r="C29" s="145"/>
      <c r="D29" s="145"/>
      <c r="E29" s="145"/>
      <c r="F29" s="145"/>
    </row>
    <row r="30" spans="1:21" ht="15" customHeight="1" x14ac:dyDescent="0.2">
      <c r="A30" s="345" t="s">
        <v>173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</row>
    <row r="31" spans="1:21" ht="3.95" customHeight="1" x14ac:dyDescent="0.2">
      <c r="A31" s="369"/>
      <c r="U31" s="367"/>
    </row>
    <row r="32" spans="1:21" ht="12" customHeight="1" x14ac:dyDescent="0.2">
      <c r="A32" s="360"/>
      <c r="B32" s="145"/>
      <c r="C32" s="145"/>
      <c r="D32" s="145"/>
      <c r="E32" s="145"/>
      <c r="F32" s="145"/>
      <c r="G32" s="145"/>
      <c r="H32" s="368" t="str">
        <f>$H$10</f>
        <v>Bescheid vom</v>
      </c>
      <c r="I32" s="352"/>
      <c r="J32" s="348" t="str">
        <f>$J$10</f>
        <v>Abrechnung für</v>
      </c>
      <c r="K32" s="352"/>
      <c r="L32" s="348" t="str">
        <f>$N$10</f>
        <v>Abrechnung für</v>
      </c>
      <c r="M32" s="352"/>
      <c r="N32" s="348" t="str">
        <f>$N$10</f>
        <v>Abrechnung für</v>
      </c>
      <c r="O32" s="352"/>
      <c r="P32" s="348" t="str">
        <f>$P$10</f>
        <v>Abrechnung für</v>
      </c>
      <c r="Q32" s="352"/>
      <c r="R32" s="348" t="str">
        <f>$R$10</f>
        <v>Abrechnung für</v>
      </c>
      <c r="S32" s="352"/>
      <c r="T32" s="368" t="s">
        <v>135</v>
      </c>
      <c r="U32" s="366"/>
    </row>
    <row r="33" spans="1:21" ht="12" customHeight="1" x14ac:dyDescent="0.2">
      <c r="A33" s="360"/>
      <c r="B33" s="145"/>
      <c r="C33" s="145"/>
      <c r="D33" s="145"/>
      <c r="E33" s="145"/>
      <c r="F33" s="145"/>
      <c r="G33" s="145"/>
      <c r="H33" s="465" t="str">
        <f>$H$11</f>
        <v>__.__.____</v>
      </c>
      <c r="I33" s="352"/>
      <c r="J33" s="466" t="str">
        <f>$J$11</f>
        <v>Haushaltsjahr</v>
      </c>
      <c r="K33" s="352"/>
      <c r="L33" s="466" t="str">
        <f>$N$11</f>
        <v>Haushaltsjahr</v>
      </c>
      <c r="M33" s="352"/>
      <c r="N33" s="466" t="str">
        <f>$N$11</f>
        <v>Haushaltsjahr</v>
      </c>
      <c r="O33" s="352"/>
      <c r="P33" s="466" t="str">
        <f>$P$11</f>
        <v>Haushaltsjahr</v>
      </c>
      <c r="Q33" s="352"/>
      <c r="R33" s="466" t="str">
        <f>$R$11</f>
        <v>Haushaltsjahr</v>
      </c>
      <c r="S33" s="352"/>
      <c r="T33" s="467" t="s">
        <v>136</v>
      </c>
      <c r="U33" s="361"/>
    </row>
    <row r="34" spans="1:21" ht="12" customHeight="1" x14ac:dyDescent="0.2">
      <c r="A34" s="360"/>
      <c r="B34" s="145"/>
      <c r="C34" s="145"/>
      <c r="D34" s="145"/>
      <c r="E34" s="145"/>
      <c r="F34" s="145"/>
      <c r="G34" s="145"/>
      <c r="H34" s="468"/>
      <c r="I34" s="354"/>
      <c r="J34" s="349" t="str">
        <f>$J$12</f>
        <v>____</v>
      </c>
      <c r="K34" s="354"/>
      <c r="L34" s="349" t="str">
        <f>$N$12</f>
        <v>____</v>
      </c>
      <c r="M34" s="354"/>
      <c r="N34" s="349" t="str">
        <f>$N$12</f>
        <v>____</v>
      </c>
      <c r="O34" s="354"/>
      <c r="P34" s="349" t="str">
        <f>$P$12</f>
        <v>____</v>
      </c>
      <c r="Q34" s="354"/>
      <c r="R34" s="349" t="str">
        <f>$R$12</f>
        <v>____</v>
      </c>
      <c r="S34" s="354"/>
      <c r="T34" s="468"/>
      <c r="U34" s="361"/>
    </row>
    <row r="35" spans="1:21" ht="3.95" customHeight="1" x14ac:dyDescent="0.2">
      <c r="A35" s="360"/>
      <c r="B35" s="145"/>
      <c r="C35" s="145"/>
      <c r="D35" s="145"/>
      <c r="E35" s="145"/>
      <c r="F35" s="145"/>
      <c r="G35" s="145"/>
      <c r="H35" s="243"/>
      <c r="I35" s="354"/>
      <c r="J35" s="162"/>
      <c r="K35" s="354"/>
      <c r="L35" s="162"/>
      <c r="M35" s="354"/>
      <c r="N35" s="162"/>
      <c r="O35" s="354"/>
      <c r="P35" s="162"/>
      <c r="Q35" s="354"/>
      <c r="R35" s="355"/>
      <c r="S35" s="354"/>
      <c r="T35" s="354"/>
      <c r="U35" s="361"/>
    </row>
    <row r="36" spans="1:21" ht="15" customHeight="1" x14ac:dyDescent="0.2">
      <c r="A36" s="148" t="str">
        <f>'Seite 2 ZN'!A40</f>
        <v>1.</v>
      </c>
      <c r="B36" s="145" t="str">
        <f>'Seite 2 ZN'!B40</f>
        <v>Private Mittel</v>
      </c>
      <c r="C36" s="145"/>
      <c r="D36" s="145"/>
      <c r="E36" s="145"/>
      <c r="F36" s="145"/>
      <c r="G36" s="145"/>
      <c r="H36" s="356" t="s">
        <v>22</v>
      </c>
      <c r="I36" s="147"/>
      <c r="J36" s="356" t="s">
        <v>22</v>
      </c>
      <c r="K36" s="147"/>
      <c r="L36" s="356" t="s">
        <v>22</v>
      </c>
      <c r="M36" s="147"/>
      <c r="N36" s="356" t="s">
        <v>22</v>
      </c>
      <c r="O36" s="147"/>
      <c r="P36" s="356" t="s">
        <v>22</v>
      </c>
      <c r="Q36" s="147"/>
      <c r="R36" s="356" t="s">
        <v>22</v>
      </c>
      <c r="S36" s="147"/>
      <c r="T36" s="356" t="s">
        <v>22</v>
      </c>
      <c r="U36" s="361"/>
    </row>
    <row r="37" spans="1:21" ht="15" customHeight="1" x14ac:dyDescent="0.2">
      <c r="A37" s="149" t="str">
        <f>'Seite 2 ZN'!A41</f>
        <v>1.1</v>
      </c>
      <c r="B37" s="95" t="str">
        <f>'Seite 2 ZN'!B41</f>
        <v>Eigenmittel des Antragstellers</v>
      </c>
      <c r="C37" s="95"/>
      <c r="D37" s="95"/>
      <c r="E37" s="95"/>
      <c r="F37" s="95"/>
      <c r="G37" s="147"/>
      <c r="H37" s="471"/>
      <c r="I37" s="442"/>
      <c r="J37" s="471"/>
      <c r="K37" s="442"/>
      <c r="L37" s="471"/>
      <c r="M37" s="442"/>
      <c r="N37" s="471"/>
      <c r="O37" s="442"/>
      <c r="P37" s="471"/>
      <c r="Q37" s="442"/>
      <c r="R37" s="427">
        <f>IF(OR('Seite 1'!$P$36="",'Seite 1'!$P$38=""),0,IF(YEAR('Seite 1'!$P$36)=YEAR('Seite 1'!$P$38),'Seite 2 ZN'!J41,0))</f>
        <v>0</v>
      </c>
      <c r="S37" s="442"/>
      <c r="T37" s="443">
        <f>SUMPRODUCT(($J$12:$R$12&lt;&gt;"____")*(ROUND(J37:R37,2)))</f>
        <v>0</v>
      </c>
      <c r="U37" s="353"/>
    </row>
    <row r="38" spans="1:21" ht="15" customHeight="1" x14ac:dyDescent="0.2">
      <c r="A38" s="149" t="str">
        <f>'Seite 2 ZN'!A42</f>
        <v>1.2</v>
      </c>
      <c r="B38" s="95" t="str">
        <f>'Seite 2 ZN'!B42</f>
        <v>Einnahmen von Dritten/Teilnehmergebühren</v>
      </c>
      <c r="C38" s="95"/>
      <c r="D38" s="95"/>
      <c r="E38" s="95"/>
      <c r="F38" s="95"/>
      <c r="G38" s="147"/>
      <c r="H38" s="469"/>
      <c r="I38" s="442"/>
      <c r="J38" s="469"/>
      <c r="K38" s="442"/>
      <c r="L38" s="469"/>
      <c r="M38" s="442"/>
      <c r="N38" s="469"/>
      <c r="O38" s="442"/>
      <c r="P38" s="469"/>
      <c r="Q38" s="442"/>
      <c r="R38" s="432">
        <f>IF(OR('Seite 1'!$P$36="",'Seite 1'!$P$38=""),0,IF(YEAR('Seite 1'!$P$36)=YEAR('Seite 1'!$P$38),'Seite 2 ZN'!J42,0))</f>
        <v>0</v>
      </c>
      <c r="S38" s="442"/>
      <c r="T38" s="448">
        <f>SUMPRODUCT(($J$12:$R$12&lt;&gt;"____")*(ROUND(J38:R38,2)))</f>
        <v>0</v>
      </c>
      <c r="U38" s="353"/>
    </row>
    <row r="39" spans="1:21" ht="15" customHeight="1" x14ac:dyDescent="0.2">
      <c r="A39" s="149" t="str">
        <f>'Seite 2 ZN'!A43</f>
        <v>1.3</v>
      </c>
      <c r="B39" s="95" t="str">
        <f>'Seite 2 ZN'!B43</f>
        <v>Mittel von Stiftungen und Spenden, Sonstiges</v>
      </c>
      <c r="C39" s="95"/>
      <c r="D39" s="95"/>
      <c r="E39" s="95"/>
      <c r="F39" s="95"/>
      <c r="G39" s="147"/>
      <c r="H39" s="470"/>
      <c r="I39" s="442"/>
      <c r="J39" s="470"/>
      <c r="K39" s="442"/>
      <c r="L39" s="470"/>
      <c r="M39" s="442"/>
      <c r="N39" s="470"/>
      <c r="O39" s="442"/>
      <c r="P39" s="470"/>
      <c r="Q39" s="442"/>
      <c r="R39" s="432">
        <f>IF(OR('Seite 1'!$P$36="",'Seite 1'!$P$38=""),0,IF(YEAR('Seite 1'!$P$36)=YEAR('Seite 1'!$P$38),'Seite 2 ZN'!J43,0))</f>
        <v>0</v>
      </c>
      <c r="S39" s="442"/>
      <c r="T39" s="444">
        <f>SUMPRODUCT(($J$12:$R$12&lt;&gt;"____")*(ROUND(J39:R39,2)))</f>
        <v>0</v>
      </c>
      <c r="U39" s="353"/>
    </row>
    <row r="40" spans="1:21" ht="15" customHeight="1" x14ac:dyDescent="0.2">
      <c r="A40" s="150"/>
      <c r="B40" s="135" t="str">
        <f>'Seite 2 ZN'!B44</f>
        <v>Summe Private Mittel</v>
      </c>
      <c r="C40" s="135"/>
      <c r="D40" s="135"/>
      <c r="E40" s="135"/>
      <c r="F40" s="135"/>
      <c r="G40" s="147"/>
      <c r="H40" s="428">
        <f>SUMPRODUCT(ROUND(H37:H39,2))</f>
        <v>0</v>
      </c>
      <c r="I40" s="442"/>
      <c r="J40" s="428">
        <f>SUMPRODUCT(ROUND(J37:J39,2))</f>
        <v>0</v>
      </c>
      <c r="K40" s="442"/>
      <c r="L40" s="428">
        <f>SUMPRODUCT(ROUND(L37:L39,2))</f>
        <v>0</v>
      </c>
      <c r="M40" s="442"/>
      <c r="N40" s="428">
        <f>SUMPRODUCT(ROUND(N37:N39,2))</f>
        <v>0</v>
      </c>
      <c r="O40" s="442"/>
      <c r="P40" s="428">
        <f>SUMPRODUCT(ROUND(P37:P39,2))</f>
        <v>0</v>
      </c>
      <c r="Q40" s="442"/>
      <c r="R40" s="428">
        <f>IF(OR('Seite 1'!$P$36="",'Seite 1'!$P$38=""),0,IF(YEAR('Seite 1'!$P$36)=YEAR('Seite 1'!$P$38),'Seite 2 ZN'!J44,0))</f>
        <v>0</v>
      </c>
      <c r="S40" s="442"/>
      <c r="T40" s="446">
        <f>SUMPRODUCT(($J$12:$R$12&lt;&gt;"____")*(ROUND(J40:R40,2)))</f>
        <v>0</v>
      </c>
      <c r="U40" s="353"/>
    </row>
    <row r="41" spans="1:21" ht="3.95" customHeight="1" x14ac:dyDescent="0.2">
      <c r="A41" s="149"/>
      <c r="B41" s="95"/>
      <c r="C41" s="95"/>
      <c r="D41" s="95"/>
      <c r="E41" s="95"/>
      <c r="F41" s="95"/>
      <c r="G41" s="147"/>
      <c r="H41" s="452"/>
      <c r="I41" s="442"/>
      <c r="J41" s="452"/>
      <c r="K41" s="442"/>
      <c r="L41" s="452"/>
      <c r="M41" s="442"/>
      <c r="N41" s="452"/>
      <c r="O41" s="442"/>
      <c r="P41" s="452"/>
      <c r="Q41" s="442"/>
      <c r="R41" s="452"/>
      <c r="S41" s="442"/>
      <c r="T41" s="442"/>
      <c r="U41" s="353"/>
    </row>
    <row r="42" spans="1:21" ht="15" customHeight="1" x14ac:dyDescent="0.2">
      <c r="A42" s="148" t="str">
        <f>'Seite 2 ZN'!A46</f>
        <v>2.</v>
      </c>
      <c r="B42" s="145" t="str">
        <f>'Seite 2 ZN'!B46</f>
        <v>Öffentliche Mittel (nicht von GFAW bewirtschaftet)</v>
      </c>
      <c r="C42" s="145"/>
      <c r="D42" s="145"/>
      <c r="E42" s="145"/>
      <c r="F42" s="145"/>
      <c r="G42" s="147"/>
      <c r="H42" s="453"/>
      <c r="I42" s="442"/>
      <c r="J42" s="453"/>
      <c r="K42" s="442"/>
      <c r="L42" s="453"/>
      <c r="M42" s="442"/>
      <c r="N42" s="453"/>
      <c r="O42" s="442"/>
      <c r="P42" s="453"/>
      <c r="Q42" s="442"/>
      <c r="R42" s="453"/>
      <c r="S42" s="442"/>
      <c r="T42" s="442"/>
      <c r="U42" s="353"/>
    </row>
    <row r="43" spans="1:21" ht="15" customHeight="1" x14ac:dyDescent="0.2">
      <c r="A43" s="149" t="str">
        <f>'Seite 2 ZN'!A47</f>
        <v>2.1</v>
      </c>
      <c r="B43" s="95" t="str">
        <f>'Seite 2 ZN'!B47</f>
        <v>Bundesmittel</v>
      </c>
      <c r="C43" s="95"/>
      <c r="D43" s="95"/>
      <c r="E43" s="95"/>
      <c r="F43" s="95"/>
      <c r="G43" s="147"/>
      <c r="H43" s="471"/>
      <c r="I43" s="442"/>
      <c r="J43" s="471"/>
      <c r="K43" s="442"/>
      <c r="L43" s="471"/>
      <c r="M43" s="442"/>
      <c r="N43" s="471"/>
      <c r="O43" s="442"/>
      <c r="P43" s="471"/>
      <c r="Q43" s="442"/>
      <c r="R43" s="427">
        <f>IF(OR('Seite 1'!$P$36="",'Seite 1'!$P$38=""),0,IF(YEAR('Seite 1'!$P$36)=YEAR('Seite 1'!$P$38),'Seite 2 ZN'!J47,0))</f>
        <v>0</v>
      </c>
      <c r="S43" s="442"/>
      <c r="T43" s="443">
        <f>SUMPRODUCT(($J$12:$R$12&lt;&gt;"____")*(ROUND(J43:R43,2)))</f>
        <v>0</v>
      </c>
      <c r="U43" s="353"/>
    </row>
    <row r="44" spans="1:21" ht="15" customHeight="1" x14ac:dyDescent="0.2">
      <c r="A44" s="149" t="str">
        <f>'Seite 2 ZN'!A48</f>
        <v>2.2</v>
      </c>
      <c r="B44" s="95" t="str">
        <f>'Seite 2 ZN'!B48</f>
        <v>Sonstige Mittel des Freistaates Thüringen</v>
      </c>
      <c r="C44" s="95"/>
      <c r="D44" s="95"/>
      <c r="E44" s="95"/>
      <c r="F44" s="95"/>
      <c r="G44" s="147"/>
      <c r="H44" s="469"/>
      <c r="I44" s="442"/>
      <c r="J44" s="469"/>
      <c r="K44" s="442"/>
      <c r="L44" s="469"/>
      <c r="M44" s="442"/>
      <c r="N44" s="469"/>
      <c r="O44" s="442"/>
      <c r="P44" s="469"/>
      <c r="Q44" s="442"/>
      <c r="R44" s="432">
        <f>IF(OR('Seite 1'!$P$36="",'Seite 1'!$P$38=""),0,IF(YEAR('Seite 1'!$P$36)=YEAR('Seite 1'!$P$38),'Seite 2 ZN'!J48,0))</f>
        <v>0</v>
      </c>
      <c r="S44" s="442"/>
      <c r="T44" s="444">
        <f>SUMPRODUCT(($J$12:$R$12&lt;&gt;"____")*(ROUND(J44:R44,2)))</f>
        <v>0</v>
      </c>
      <c r="U44" s="353"/>
    </row>
    <row r="45" spans="1:21" ht="15" customHeight="1" x14ac:dyDescent="0.2">
      <c r="A45" s="149" t="str">
        <f>'Seite 2 ZN'!A49</f>
        <v>2.3</v>
      </c>
      <c r="B45" s="95" t="str">
        <f>'Seite 2 ZN'!B49</f>
        <v>Kommunale Mittel</v>
      </c>
      <c r="C45" s="95"/>
      <c r="D45" s="95"/>
      <c r="E45" s="95"/>
      <c r="F45" s="95"/>
      <c r="G45" s="147"/>
      <c r="H45" s="469"/>
      <c r="I45" s="442"/>
      <c r="J45" s="469"/>
      <c r="K45" s="442"/>
      <c r="L45" s="469"/>
      <c r="M45" s="442"/>
      <c r="N45" s="469"/>
      <c r="O45" s="442"/>
      <c r="P45" s="469"/>
      <c r="Q45" s="442"/>
      <c r="R45" s="432">
        <f>IF(OR('Seite 1'!$P$36="",'Seite 1'!$P$38=""),0,IF(YEAR('Seite 1'!$P$36)=YEAR('Seite 1'!$P$38),'Seite 2 ZN'!J49,0))</f>
        <v>0</v>
      </c>
      <c r="S45" s="442"/>
      <c r="T45" s="444">
        <f>SUMPRODUCT(($J$12:$R$12&lt;&gt;"____")*(ROUND(J45:R45,2)))</f>
        <v>0</v>
      </c>
      <c r="U45" s="353"/>
    </row>
    <row r="46" spans="1:21" ht="15" customHeight="1" x14ac:dyDescent="0.2">
      <c r="A46" s="149" t="str">
        <f>'Seite 2 ZN'!A50</f>
        <v>2.4</v>
      </c>
      <c r="B46" s="95" t="str">
        <f>'Seite 2 ZN'!B50</f>
        <v>Sonstige öffentliche Mittel</v>
      </c>
      <c r="C46" s="95"/>
      <c r="D46" s="95"/>
      <c r="E46" s="95"/>
      <c r="F46" s="95"/>
      <c r="G46" s="147"/>
      <c r="H46" s="469"/>
      <c r="I46" s="442"/>
      <c r="J46" s="469"/>
      <c r="K46" s="442"/>
      <c r="L46" s="469"/>
      <c r="M46" s="442"/>
      <c r="N46" s="469"/>
      <c r="O46" s="442"/>
      <c r="P46" s="469"/>
      <c r="Q46" s="442"/>
      <c r="R46" s="432">
        <f>IF(OR('Seite 1'!$P$36="",'Seite 1'!$P$38=""),0,IF(YEAR('Seite 1'!$P$36)=YEAR('Seite 1'!$P$38),'Seite 2 ZN'!J50,0))</f>
        <v>0</v>
      </c>
      <c r="S46" s="442"/>
      <c r="T46" s="445">
        <f>SUMPRODUCT(($J$12:$R$12&lt;&gt;"____")*(ROUND(J46:R46,2)))</f>
        <v>0</v>
      </c>
      <c r="U46" s="353"/>
    </row>
    <row r="47" spans="1:21" ht="15" customHeight="1" x14ac:dyDescent="0.2">
      <c r="A47" s="149"/>
      <c r="B47" s="135" t="str">
        <f>'Seite 2 ZN'!B51</f>
        <v>Summe Öffentliche Mittel</v>
      </c>
      <c r="C47" s="135"/>
      <c r="D47" s="135"/>
      <c r="E47" s="135"/>
      <c r="F47" s="135"/>
      <c r="G47" s="147"/>
      <c r="H47" s="428">
        <f>SUMPRODUCT(ROUND(H43:H46,2))</f>
        <v>0</v>
      </c>
      <c r="I47" s="442"/>
      <c r="J47" s="428">
        <f>SUMPRODUCT(ROUND(J43:J46,2))</f>
        <v>0</v>
      </c>
      <c r="K47" s="442"/>
      <c r="L47" s="428">
        <f>SUMPRODUCT(ROUND(L43:L46,2))</f>
        <v>0</v>
      </c>
      <c r="M47" s="442"/>
      <c r="N47" s="428">
        <f>SUMPRODUCT(ROUND(N43:N46,2))</f>
        <v>0</v>
      </c>
      <c r="O47" s="442"/>
      <c r="P47" s="428">
        <f>SUMPRODUCT(ROUND(P43:P46,2))</f>
        <v>0</v>
      </c>
      <c r="Q47" s="442"/>
      <c r="R47" s="428">
        <f>IF(OR('Seite 1'!$P$36="",'Seite 1'!$P$38=""),0,IF(YEAR('Seite 1'!$P$36)=YEAR('Seite 1'!$P$38),'Seite 2 ZN'!J51,0))</f>
        <v>0</v>
      </c>
      <c r="S47" s="442"/>
      <c r="T47" s="446">
        <f>SUMPRODUCT(($J$12:$R$12&lt;&gt;"____")*(ROUND(J47:R47,2)))</f>
        <v>0</v>
      </c>
      <c r="U47" s="353"/>
    </row>
    <row r="48" spans="1:21" ht="3.95" customHeight="1" x14ac:dyDescent="0.2">
      <c r="A48" s="149"/>
      <c r="B48" s="95"/>
      <c r="C48" s="95"/>
      <c r="D48" s="95"/>
      <c r="E48" s="95"/>
      <c r="F48" s="95"/>
      <c r="G48" s="147"/>
      <c r="H48" s="452"/>
      <c r="I48" s="442"/>
      <c r="J48" s="452"/>
      <c r="K48" s="442"/>
      <c r="L48" s="452"/>
      <c r="M48" s="442"/>
      <c r="N48" s="452"/>
      <c r="O48" s="442"/>
      <c r="P48" s="452"/>
      <c r="Q48" s="442"/>
      <c r="R48" s="452"/>
      <c r="S48" s="442"/>
      <c r="T48" s="442"/>
      <c r="U48" s="353"/>
    </row>
    <row r="49" spans="1:21" ht="15" customHeight="1" x14ac:dyDescent="0.2">
      <c r="A49" s="148" t="str">
        <f>'Seite 2 ZN'!A53</f>
        <v>3.</v>
      </c>
      <c r="B49" s="145" t="str">
        <f>'Seite 2 ZN'!B53</f>
        <v>bewilligte/ausgezahlte Mittel (abzgl. Rückzahlungen)</v>
      </c>
      <c r="C49" s="145"/>
      <c r="D49" s="145"/>
      <c r="E49" s="145"/>
      <c r="F49" s="145"/>
      <c r="G49" s="147"/>
      <c r="H49" s="473"/>
      <c r="I49" s="442"/>
      <c r="J49" s="473"/>
      <c r="K49" s="442"/>
      <c r="L49" s="473"/>
      <c r="M49" s="442"/>
      <c r="N49" s="473"/>
      <c r="O49" s="442"/>
      <c r="P49" s="473"/>
      <c r="Q49" s="442"/>
      <c r="R49" s="494">
        <f>IF(OR('Seite 1'!$P$36="",'Seite 1'!$P$38=""),0,IF(YEAR('Seite 1'!$P$36)=YEAR('Seite 1'!$P$38),'Seite 2 ZN'!J53,0))</f>
        <v>0</v>
      </c>
      <c r="S49" s="442"/>
      <c r="T49" s="446">
        <f>SUMPRODUCT(($J$12:$R$12&lt;&gt;"____")*(ROUND(J49:R49,2)))</f>
        <v>0</v>
      </c>
      <c r="U49" s="353"/>
    </row>
    <row r="50" spans="1:21" ht="3.95" customHeight="1" x14ac:dyDescent="0.2">
      <c r="A50" s="149"/>
      <c r="B50" s="135"/>
      <c r="C50" s="135"/>
      <c r="D50" s="135"/>
      <c r="E50" s="135"/>
      <c r="F50" s="135"/>
      <c r="G50" s="147"/>
      <c r="H50" s="452"/>
      <c r="I50" s="442"/>
      <c r="J50" s="452"/>
      <c r="K50" s="442"/>
      <c r="L50" s="452"/>
      <c r="M50" s="442"/>
      <c r="N50" s="452"/>
      <c r="O50" s="442"/>
      <c r="P50" s="452"/>
      <c r="Q50" s="442"/>
      <c r="R50" s="452"/>
      <c r="S50" s="442"/>
      <c r="T50" s="442"/>
      <c r="U50" s="353"/>
    </row>
    <row r="51" spans="1:21" ht="15" customHeight="1" x14ac:dyDescent="0.2">
      <c r="A51" s="150" t="str">
        <f>'Seite 2 ZN'!A55</f>
        <v>Gesamtsumme der Finanzierung</v>
      </c>
      <c r="B51" s="135"/>
      <c r="C51" s="135"/>
      <c r="D51" s="135"/>
      <c r="E51" s="135"/>
      <c r="F51" s="135"/>
      <c r="G51" s="147"/>
      <c r="H51" s="434">
        <f>H40+H47+ROUND(H49,2)</f>
        <v>0</v>
      </c>
      <c r="I51" s="442"/>
      <c r="J51" s="434">
        <f>J40+J47+ROUND(J49,2)</f>
        <v>0</v>
      </c>
      <c r="K51" s="442"/>
      <c r="L51" s="434">
        <f>L40+L47+ROUND(L49,2)</f>
        <v>0</v>
      </c>
      <c r="M51" s="442"/>
      <c r="N51" s="434">
        <f>N40+N47+ROUND(N49,2)</f>
        <v>0</v>
      </c>
      <c r="O51" s="442"/>
      <c r="P51" s="434">
        <f>P40+P47+ROUND(P49,2)</f>
        <v>0</v>
      </c>
      <c r="Q51" s="442"/>
      <c r="R51" s="494">
        <f>IF(OR('Seite 1'!$P$36="",'Seite 1'!$P$38=""),0,IF(YEAR('Seite 1'!$P$36)=YEAR('Seite 1'!$P$38),'Seite 2 ZN'!J55,0))</f>
        <v>0</v>
      </c>
      <c r="S51" s="442"/>
      <c r="T51" s="446">
        <f>SUMPRODUCT(($J$12:$R$12&lt;&gt;"____")*(ROUND(J51:R51,2)))</f>
        <v>0</v>
      </c>
      <c r="U51" s="353"/>
    </row>
    <row r="52" spans="1:21" ht="3.95" customHeight="1" x14ac:dyDescent="0.2">
      <c r="A52" s="362"/>
      <c r="B52" s="363"/>
      <c r="C52" s="363"/>
      <c r="D52" s="363"/>
      <c r="E52" s="363"/>
      <c r="F52" s="363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8"/>
    </row>
    <row r="53" spans="1:21" ht="8.1" customHeight="1" x14ac:dyDescent="0.2">
      <c r="A53" s="137"/>
      <c r="B53" s="138"/>
      <c r="C53" s="138"/>
      <c r="D53" s="138"/>
      <c r="E53" s="138"/>
      <c r="F53" s="138"/>
    </row>
    <row r="54" spans="1:21" ht="15" customHeight="1" x14ac:dyDescent="0.2">
      <c r="A54" s="345" t="s">
        <v>139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4"/>
    </row>
    <row r="55" spans="1:21" ht="3.95" customHeight="1" x14ac:dyDescent="0.2">
      <c r="A55" s="380"/>
      <c r="B55" s="381"/>
      <c r="C55" s="381"/>
      <c r="D55" s="381"/>
      <c r="E55" s="381"/>
      <c r="F55" s="381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67"/>
    </row>
    <row r="56" spans="1:21" ht="15" customHeight="1" x14ac:dyDescent="0.2">
      <c r="A56" s="383"/>
      <c r="B56" s="96" t="s">
        <v>140</v>
      </c>
      <c r="C56" s="138"/>
      <c r="D56" s="138"/>
      <c r="E56" s="138"/>
      <c r="F56" s="138"/>
      <c r="G56" s="147"/>
      <c r="H56" s="477">
        <f>H27-H51</f>
        <v>0</v>
      </c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353"/>
    </row>
    <row r="57" spans="1:21" ht="3.95" customHeight="1" x14ac:dyDescent="0.2">
      <c r="A57" s="362"/>
      <c r="B57" s="363"/>
      <c r="C57" s="363"/>
      <c r="D57" s="363"/>
      <c r="E57" s="363"/>
      <c r="F57" s="363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8"/>
    </row>
    <row r="58" spans="1:21" ht="12" customHeight="1" x14ac:dyDescent="0.2">
      <c r="F58" s="370"/>
      <c r="H58" s="254"/>
      <c r="J58" s="254"/>
      <c r="L58" s="254"/>
      <c r="N58" s="254"/>
      <c r="P58" s="254"/>
      <c r="R58" s="254"/>
      <c r="T58" s="254"/>
    </row>
    <row r="59" spans="1:21" ht="12" customHeight="1" x14ac:dyDescent="0.2">
      <c r="F59" s="370"/>
      <c r="H59" s="254"/>
      <c r="J59" s="254"/>
      <c r="L59" s="254"/>
      <c r="N59" s="254"/>
      <c r="P59" s="254"/>
      <c r="R59" s="254"/>
      <c r="T59" s="254"/>
    </row>
    <row r="60" spans="1:21" ht="12" customHeight="1" x14ac:dyDescent="0.2">
      <c r="F60" s="370"/>
      <c r="H60" s="254"/>
      <c r="J60" s="254"/>
      <c r="L60" s="254"/>
      <c r="N60" s="254"/>
      <c r="P60" s="254"/>
      <c r="R60" s="254"/>
      <c r="T60" s="254"/>
    </row>
    <row r="61" spans="1:21" s="22" customFormat="1" ht="12" customHeight="1" x14ac:dyDescent="0.2">
      <c r="A61" s="654"/>
      <c r="B61" s="654"/>
      <c r="C61" s="654"/>
      <c r="D61" s="654"/>
      <c r="E61" s="654"/>
      <c r="F61" s="654"/>
      <c r="J61" s="640"/>
      <c r="K61" s="640"/>
      <c r="L61" s="640"/>
      <c r="M61" s="640"/>
      <c r="N61" s="640"/>
      <c r="O61" s="640"/>
      <c r="P61" s="640"/>
    </row>
    <row r="62" spans="1:21" s="22" customFormat="1" ht="12" customHeight="1" x14ac:dyDescent="0.2">
      <c r="A62" s="655"/>
      <c r="B62" s="655"/>
      <c r="C62" s="655"/>
      <c r="D62" s="655"/>
      <c r="E62" s="655"/>
      <c r="F62" s="514">
        <f ca="1">IF('Seite 1'!$O$17="","",'Seite 1'!$O$17)</f>
        <v>44462</v>
      </c>
      <c r="J62" s="641"/>
      <c r="K62" s="641"/>
      <c r="L62" s="641"/>
      <c r="M62" s="641"/>
      <c r="N62" s="641"/>
      <c r="O62" s="641"/>
      <c r="P62" s="641"/>
    </row>
    <row r="63" spans="1:21" s="25" customFormat="1" ht="12" customHeight="1" x14ac:dyDescent="0.2">
      <c r="A63" s="183" t="s">
        <v>6</v>
      </c>
      <c r="B63" s="21"/>
      <c r="C63" s="21"/>
      <c r="D63" s="21"/>
      <c r="E63" s="21"/>
      <c r="J63" s="23" t="s">
        <v>48</v>
      </c>
      <c r="L63" s="364"/>
      <c r="N63" s="364"/>
      <c r="P63" s="364"/>
    </row>
    <row r="64" spans="1:21" s="25" customFormat="1" ht="12" customHeight="1" x14ac:dyDescent="0.2">
      <c r="A64" s="21"/>
      <c r="B64" s="21"/>
      <c r="C64" s="21"/>
      <c r="D64" s="21"/>
      <c r="E64" s="21"/>
      <c r="F64" s="21"/>
      <c r="J64" s="183" t="s">
        <v>137</v>
      </c>
      <c r="L64" s="21"/>
      <c r="N64" s="21"/>
      <c r="P64" s="21"/>
    </row>
    <row r="65" spans="1:21" s="32" customFormat="1" ht="3.95" customHeight="1" x14ac:dyDescent="0.2">
      <c r="A65" s="48"/>
      <c r="B65" s="47"/>
      <c r="C65" s="34"/>
      <c r="D65" s="34"/>
      <c r="E65" s="34"/>
      <c r="F65" s="34"/>
      <c r="U65" s="35"/>
    </row>
    <row r="66" spans="1:21" s="4" customFormat="1" ht="12" customHeight="1" x14ac:dyDescent="0.2">
      <c r="A66" s="9" t="s">
        <v>18</v>
      </c>
      <c r="B66" s="10" t="s">
        <v>138</v>
      </c>
      <c r="C66" s="182"/>
      <c r="D66" s="182"/>
      <c r="E66" s="182"/>
      <c r="F66" s="18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s="4" customFormat="1" ht="3.95" customHeight="1" x14ac:dyDescent="0.2">
      <c r="A67" s="9"/>
      <c r="B67" s="182"/>
      <c r="C67" s="182"/>
      <c r="D67" s="182"/>
      <c r="E67" s="182"/>
      <c r="F67" s="18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s="136" customFormat="1" ht="12" customHeight="1" x14ac:dyDescent="0.2">
      <c r="A68" s="139" t="str">
        <f>'Seite 1'!$A$66</f>
        <v>VWN Armutsprävention</v>
      </c>
    </row>
    <row r="69" spans="1:21" s="136" customFormat="1" ht="12" customHeight="1" x14ac:dyDescent="0.2">
      <c r="A69" s="139" t="str">
        <f>'Seite 1'!$A$67</f>
        <v>Formularversion: V 1.5 vom 23.09.21</v>
      </c>
    </row>
  </sheetData>
  <sheetProtection password="8067" sheet="1" objects="1" scenarios="1" autoFilter="0"/>
  <mergeCells count="9">
    <mergeCell ref="A62:E62"/>
    <mergeCell ref="J61:P61"/>
    <mergeCell ref="J62:P62"/>
    <mergeCell ref="R4:U4"/>
    <mergeCell ref="R2:U2"/>
    <mergeCell ref="A61:F61"/>
    <mergeCell ref="R3:U3"/>
    <mergeCell ref="A1:F4"/>
    <mergeCell ref="R1:U1"/>
  </mergeCells>
  <conditionalFormatting sqref="A1:F4">
    <cfRule type="cellIs" dxfId="103" priority="38" stopIfTrue="1" operator="equal">
      <formula>""</formula>
    </cfRule>
  </conditionalFormatting>
  <conditionalFormatting sqref="J10:P27 J32:P51">
    <cfRule type="expression" dxfId="102" priority="10" stopIfTrue="1">
      <formula>J$12="____"</formula>
    </cfRule>
  </conditionalFormatting>
  <conditionalFormatting sqref="R1:U4">
    <cfRule type="cellIs" dxfId="101" priority="43" stopIfTrue="1" operator="equal">
      <formula>0</formula>
    </cfRule>
  </conditionalFormatting>
  <conditionalFormatting sqref="H56">
    <cfRule type="cellIs" dxfId="100" priority="2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2"/>
  <sheetViews>
    <sheetView showGridLines="0" zoomScaleNormal="100" workbookViewId="0">
      <selection activeCell="B50" sqref="B50:R50"/>
    </sheetView>
  </sheetViews>
  <sheetFormatPr baseColWidth="10" defaultRowHeight="12.75" customHeight="1" x14ac:dyDescent="0.2"/>
  <cols>
    <col min="1" max="17" width="5.140625" style="95" customWidth="1"/>
    <col min="18" max="18" width="5.140625" style="96" customWidth="1"/>
    <col min="19" max="19" width="0.85546875" style="95" customWidth="1"/>
    <col min="20" max="16384" width="11.42578125" style="95"/>
  </cols>
  <sheetData>
    <row r="1" spans="1:19" ht="15" customHeight="1" x14ac:dyDescent="0.2">
      <c r="A1" s="135"/>
      <c r="N1" s="31" t="s">
        <v>144</v>
      </c>
      <c r="O1" s="645">
        <f>'Seite 1'!$O$18</f>
        <v>0</v>
      </c>
      <c r="P1" s="646"/>
      <c r="Q1" s="646"/>
      <c r="R1" s="646"/>
      <c r="S1" s="670"/>
    </row>
    <row r="2" spans="1:19" ht="15" customHeight="1" x14ac:dyDescent="0.2">
      <c r="A2" s="135"/>
      <c r="N2" s="31" t="s">
        <v>148</v>
      </c>
      <c r="O2" s="645" t="str">
        <f>'Seite 1'!$AA$12</f>
        <v/>
      </c>
      <c r="P2" s="646"/>
      <c r="Q2" s="646"/>
      <c r="R2" s="646"/>
      <c r="S2" s="647"/>
    </row>
    <row r="3" spans="1:19" ht="15" customHeight="1" x14ac:dyDescent="0.2">
      <c r="A3" s="135"/>
      <c r="N3" s="31" t="s">
        <v>147</v>
      </c>
      <c r="O3" s="648" t="str">
        <f>'Seite 1'!$AB$12</f>
        <v/>
      </c>
      <c r="P3" s="649"/>
      <c r="Q3" s="649"/>
      <c r="R3" s="649"/>
      <c r="S3" s="650"/>
    </row>
    <row r="4" spans="1:19" ht="15" customHeight="1" x14ac:dyDescent="0.2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N4" s="134" t="s">
        <v>145</v>
      </c>
      <c r="O4" s="651">
        <f ca="1">'Seite 1'!$O$17</f>
        <v>44462</v>
      </c>
      <c r="P4" s="668"/>
      <c r="Q4" s="668"/>
      <c r="R4" s="668"/>
      <c r="S4" s="669"/>
    </row>
    <row r="5" spans="1:19" ht="12" customHeight="1" x14ac:dyDescent="0.2"/>
    <row r="6" spans="1:19" s="130" customFormat="1" ht="15" customHeight="1" x14ac:dyDescent="0.2">
      <c r="A6" s="133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1"/>
    </row>
    <row r="7" spans="1:19" ht="3.95" customHeight="1" x14ac:dyDescent="0.2">
      <c r="A7" s="129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28"/>
      <c r="S7" s="127"/>
    </row>
    <row r="8" spans="1:19" ht="18" customHeight="1" x14ac:dyDescent="0.2">
      <c r="A8" s="126" t="s">
        <v>55</v>
      </c>
      <c r="N8" s="124"/>
      <c r="O8" s="124"/>
      <c r="P8" s="124"/>
      <c r="Q8" s="124"/>
      <c r="S8" s="110"/>
    </row>
    <row r="9" spans="1:19" ht="3.95" customHeight="1" x14ac:dyDescent="0.2">
      <c r="A9" s="125"/>
      <c r="N9" s="124"/>
      <c r="O9" s="124"/>
      <c r="P9" s="124"/>
      <c r="Q9" s="124"/>
      <c r="R9" s="124"/>
      <c r="S9" s="110"/>
    </row>
    <row r="10" spans="1:19" ht="18" customHeight="1" x14ac:dyDescent="0.2">
      <c r="A10" s="113" t="s">
        <v>49</v>
      </c>
      <c r="B10" s="95" t="s">
        <v>71</v>
      </c>
      <c r="O10" s="96"/>
      <c r="P10" s="115"/>
      <c r="Q10" s="115"/>
      <c r="S10" s="110"/>
    </row>
    <row r="11" spans="1:19" ht="3.95" customHeight="1" x14ac:dyDescent="0.2">
      <c r="A11" s="113"/>
      <c r="O11" s="96"/>
      <c r="P11" s="115"/>
      <c r="Q11" s="115"/>
      <c r="S11" s="110"/>
    </row>
    <row r="12" spans="1:19" ht="18" customHeight="1" x14ac:dyDescent="0.2">
      <c r="A12" s="113" t="s">
        <v>49</v>
      </c>
      <c r="B12" s="666" t="s">
        <v>165</v>
      </c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110"/>
    </row>
    <row r="13" spans="1:19" ht="12" customHeight="1" x14ac:dyDescent="0.2">
      <c r="A13" s="113"/>
      <c r="B13" s="666"/>
      <c r="C13" s="666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110"/>
    </row>
    <row r="14" spans="1:19" ht="3.95" customHeight="1" x14ac:dyDescent="0.2">
      <c r="A14" s="113"/>
      <c r="O14" s="96"/>
      <c r="P14" s="115"/>
      <c r="Q14" s="115"/>
      <c r="S14" s="110"/>
    </row>
    <row r="15" spans="1:19" s="154" customFormat="1" ht="18" customHeight="1" x14ac:dyDescent="0.2">
      <c r="A15" s="178"/>
      <c r="B15" s="39"/>
      <c r="C15" s="40" t="s">
        <v>220</v>
      </c>
      <c r="D15" s="40"/>
      <c r="E15" s="40"/>
      <c r="F15" s="40"/>
      <c r="G15" s="40"/>
      <c r="H15" s="40"/>
      <c r="I15" s="40"/>
      <c r="J15" s="179"/>
      <c r="K15" s="179"/>
      <c r="L15" s="179"/>
      <c r="M15" s="179"/>
      <c r="N15" s="179"/>
      <c r="O15" s="179"/>
      <c r="P15" s="179"/>
      <c r="Q15" s="179"/>
      <c r="R15" s="180"/>
      <c r="S15" s="181"/>
    </row>
    <row r="16" spans="1:19" ht="3.95" customHeight="1" x14ac:dyDescent="0.2">
      <c r="A16" s="113"/>
      <c r="R16" s="95"/>
      <c r="S16" s="110"/>
    </row>
    <row r="17" spans="1:19" s="154" customFormat="1" ht="18" customHeight="1" x14ac:dyDescent="0.2">
      <c r="A17" s="178"/>
      <c r="B17" s="39"/>
      <c r="C17" s="40" t="s">
        <v>166</v>
      </c>
      <c r="D17" s="40"/>
      <c r="E17" s="40"/>
      <c r="F17" s="40"/>
      <c r="G17" s="40"/>
      <c r="H17" s="40"/>
      <c r="I17" s="40"/>
      <c r="J17" s="179"/>
      <c r="K17" s="179"/>
      <c r="L17" s="179"/>
      <c r="M17" s="179"/>
      <c r="N17" s="179"/>
      <c r="O17" s="179"/>
      <c r="P17" s="179"/>
      <c r="Q17" s="179"/>
      <c r="R17" s="180"/>
      <c r="S17" s="181"/>
    </row>
    <row r="18" spans="1:19" ht="3.95" customHeight="1" x14ac:dyDescent="0.2">
      <c r="A18" s="113"/>
      <c r="R18" s="95"/>
      <c r="S18" s="110"/>
    </row>
    <row r="19" spans="1:19" s="154" customFormat="1" ht="18" customHeight="1" x14ac:dyDescent="0.2">
      <c r="A19" s="178"/>
      <c r="B19" s="39"/>
      <c r="C19" s="40" t="s">
        <v>221</v>
      </c>
      <c r="D19" s="40"/>
      <c r="E19" s="40"/>
      <c r="F19" s="40"/>
      <c r="G19" s="40"/>
      <c r="H19" s="40"/>
      <c r="I19" s="40"/>
      <c r="J19" s="179"/>
      <c r="K19" s="179"/>
      <c r="L19" s="179"/>
      <c r="M19" s="179"/>
      <c r="N19" s="179"/>
      <c r="O19" s="179"/>
      <c r="P19" s="179"/>
      <c r="Q19" s="179"/>
      <c r="R19" s="180"/>
      <c r="S19" s="181"/>
    </row>
    <row r="20" spans="1:19" ht="3.95" customHeight="1" x14ac:dyDescent="0.2">
      <c r="A20" s="113"/>
      <c r="O20" s="96"/>
      <c r="P20" s="115"/>
      <c r="Q20" s="115"/>
      <c r="S20" s="110"/>
    </row>
    <row r="21" spans="1:19" ht="18" customHeight="1" x14ac:dyDescent="0.2">
      <c r="A21" s="113" t="s">
        <v>49</v>
      </c>
      <c r="B21" s="666" t="s">
        <v>185</v>
      </c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110"/>
    </row>
    <row r="22" spans="1:19" ht="12" customHeight="1" x14ac:dyDescent="0.2">
      <c r="A22" s="113"/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110"/>
    </row>
    <row r="23" spans="1:19" ht="12" customHeight="1" x14ac:dyDescent="0.2">
      <c r="A23" s="113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110"/>
    </row>
    <row r="24" spans="1:19" ht="3.95" customHeight="1" x14ac:dyDescent="0.2">
      <c r="A24" s="113"/>
      <c r="E24" s="123"/>
      <c r="F24" s="123"/>
      <c r="G24" s="123"/>
      <c r="R24" s="95"/>
      <c r="S24" s="110"/>
    </row>
    <row r="25" spans="1:19" ht="18" customHeight="1" x14ac:dyDescent="0.2">
      <c r="A25" s="113" t="s">
        <v>49</v>
      </c>
      <c r="B25" s="666" t="s">
        <v>167</v>
      </c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110"/>
    </row>
    <row r="26" spans="1:19" ht="12" customHeight="1" x14ac:dyDescent="0.2">
      <c r="A26" s="113"/>
      <c r="B26" s="666"/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110"/>
    </row>
    <row r="27" spans="1:19" ht="3.95" customHeight="1" x14ac:dyDescent="0.2">
      <c r="A27" s="113"/>
      <c r="E27" s="123"/>
      <c r="F27" s="123"/>
      <c r="G27" s="123"/>
      <c r="R27" s="95"/>
      <c r="S27" s="110"/>
    </row>
    <row r="28" spans="1:19" ht="18" customHeight="1" x14ac:dyDescent="0.2">
      <c r="A28" s="113" t="s">
        <v>49</v>
      </c>
      <c r="B28" s="95" t="s">
        <v>54</v>
      </c>
      <c r="O28" s="96"/>
      <c r="P28" s="115"/>
      <c r="Q28" s="115"/>
      <c r="S28" s="110"/>
    </row>
    <row r="29" spans="1:19" ht="3.95" customHeight="1" x14ac:dyDescent="0.2">
      <c r="A29" s="113"/>
      <c r="O29" s="96"/>
      <c r="P29" s="115"/>
      <c r="Q29" s="115"/>
      <c r="S29" s="110"/>
    </row>
    <row r="30" spans="1:19" ht="18" customHeight="1" x14ac:dyDescent="0.2">
      <c r="A30" s="113" t="s">
        <v>49</v>
      </c>
      <c r="B30" s="95" t="s">
        <v>72</v>
      </c>
      <c r="O30" s="96"/>
      <c r="P30" s="115"/>
      <c r="Q30" s="115"/>
      <c r="S30" s="110"/>
    </row>
    <row r="31" spans="1:19" ht="3.95" customHeight="1" x14ac:dyDescent="0.2">
      <c r="A31" s="11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110"/>
    </row>
    <row r="32" spans="1:19" s="117" customFormat="1" ht="18" customHeight="1" x14ac:dyDescent="0.2">
      <c r="A32" s="113" t="s">
        <v>49</v>
      </c>
      <c r="B32" s="95" t="s">
        <v>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S32" s="119"/>
    </row>
    <row r="33" spans="1:25" s="117" customFormat="1" ht="3.95" customHeight="1" x14ac:dyDescent="0.2">
      <c r="A33" s="122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S33" s="119"/>
    </row>
    <row r="34" spans="1:25" s="117" customFormat="1" ht="18" customHeight="1" x14ac:dyDescent="0.2">
      <c r="A34" s="118"/>
      <c r="B34" s="39"/>
      <c r="C34" s="40" t="s">
        <v>52</v>
      </c>
      <c r="D34" s="40"/>
      <c r="E34" s="40"/>
      <c r="F34" s="41"/>
      <c r="H34" s="39"/>
      <c r="I34" s="40" t="s">
        <v>51</v>
      </c>
      <c r="J34" s="40"/>
      <c r="K34" s="40"/>
      <c r="L34" s="41"/>
      <c r="S34" s="121"/>
      <c r="T34" s="120"/>
      <c r="U34" s="120"/>
      <c r="V34" s="120"/>
      <c r="W34" s="120"/>
      <c r="X34" s="120"/>
      <c r="Y34" s="120"/>
    </row>
    <row r="35" spans="1:25" s="117" customFormat="1" ht="3.95" customHeight="1" x14ac:dyDescent="0.2">
      <c r="A35" s="118"/>
      <c r="B35" s="111"/>
      <c r="C35" s="101"/>
      <c r="D35" s="101"/>
      <c r="E35" s="101"/>
      <c r="F35" s="101"/>
      <c r="G35" s="111"/>
      <c r="H35" s="111"/>
      <c r="I35" s="111"/>
      <c r="J35" s="111"/>
      <c r="K35" s="111"/>
      <c r="L35" s="111"/>
      <c r="M35" s="111"/>
      <c r="S35" s="119"/>
    </row>
    <row r="36" spans="1:25" s="117" customFormat="1" ht="18" customHeight="1" x14ac:dyDescent="0.2">
      <c r="A36" s="118"/>
      <c r="B36" s="95" t="s">
        <v>50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S36" s="110"/>
    </row>
    <row r="37" spans="1:25" ht="3.95" customHeight="1" x14ac:dyDescent="0.2">
      <c r="A37" s="11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14"/>
      <c r="N37" s="114"/>
      <c r="O37" s="96"/>
      <c r="P37" s="115"/>
      <c r="Q37" s="115"/>
      <c r="S37" s="110"/>
    </row>
    <row r="38" spans="1:25" ht="18" customHeight="1" x14ac:dyDescent="0.2">
      <c r="A38" s="113" t="s">
        <v>49</v>
      </c>
      <c r="B38" s="666" t="s">
        <v>162</v>
      </c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110"/>
    </row>
    <row r="39" spans="1:25" ht="12" customHeight="1" x14ac:dyDescent="0.2">
      <c r="A39" s="113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110"/>
    </row>
    <row r="40" spans="1:25" ht="12" customHeight="1" x14ac:dyDescent="0.2">
      <c r="A40" s="113"/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110"/>
    </row>
    <row r="41" spans="1:25" ht="3.95" customHeight="1" x14ac:dyDescent="0.2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0"/>
    </row>
    <row r="42" spans="1:25" s="12" customFormat="1" ht="18" customHeight="1" x14ac:dyDescent="0.2">
      <c r="A42" s="177" t="s">
        <v>49</v>
      </c>
      <c r="B42" s="667" t="s">
        <v>163</v>
      </c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28"/>
    </row>
    <row r="43" spans="1:25" s="12" customFormat="1" ht="12" customHeight="1" x14ac:dyDescent="0.2">
      <c r="A43" s="177"/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28"/>
    </row>
    <row r="44" spans="1:25" ht="3.95" customHeight="1" x14ac:dyDescent="0.2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0"/>
    </row>
    <row r="45" spans="1:25" ht="18" customHeight="1" x14ac:dyDescent="0.2">
      <c r="A45" s="113" t="s">
        <v>49</v>
      </c>
      <c r="B45" s="666" t="s">
        <v>164</v>
      </c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110"/>
    </row>
    <row r="46" spans="1:25" ht="12" customHeight="1" x14ac:dyDescent="0.2">
      <c r="A46" s="112"/>
      <c r="B46" s="66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110"/>
    </row>
    <row r="47" spans="1:25" ht="3.95" customHeight="1" x14ac:dyDescent="0.2">
      <c r="A47" s="112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0"/>
    </row>
    <row r="48" spans="1:25" ht="15" customHeight="1" x14ac:dyDescent="0.2">
      <c r="A48" s="38"/>
      <c r="B48" s="21" t="s">
        <v>222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0"/>
    </row>
    <row r="49" spans="1:19" ht="3.95" customHeight="1" x14ac:dyDescent="0.2">
      <c r="A49" s="3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0"/>
    </row>
    <row r="50" spans="1:19" s="22" customFormat="1" ht="18" customHeight="1" x14ac:dyDescent="0.2">
      <c r="A50" s="510"/>
      <c r="B50" s="671"/>
      <c r="C50" s="672"/>
      <c r="D50" s="672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672"/>
      <c r="R50" s="673"/>
      <c r="S50" s="27"/>
    </row>
    <row r="51" spans="1:19" ht="18" customHeight="1" x14ac:dyDescent="0.2">
      <c r="A51" s="126"/>
      <c r="B51" s="674"/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6"/>
      <c r="S51" s="110"/>
    </row>
    <row r="52" spans="1:19" ht="18" customHeight="1" x14ac:dyDescent="0.2">
      <c r="A52" s="112"/>
      <c r="B52" s="677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9"/>
      <c r="S52" s="110"/>
    </row>
    <row r="53" spans="1:19" ht="3.95" customHeight="1" x14ac:dyDescent="0.2">
      <c r="A53" s="10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7"/>
      <c r="S53" s="106"/>
    </row>
    <row r="54" spans="1:19" ht="12" customHeight="1" x14ac:dyDescent="0.2"/>
    <row r="55" spans="1:19" ht="12" customHeight="1" x14ac:dyDescent="0.2"/>
    <row r="56" spans="1:19" ht="12" customHeight="1" x14ac:dyDescent="0.2"/>
    <row r="57" spans="1:19" s="104" customFormat="1" ht="12" customHeight="1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</row>
    <row r="58" spans="1:19" s="22" customFormat="1" ht="12" customHeight="1" x14ac:dyDescent="0.2">
      <c r="A58" s="654"/>
      <c r="B58" s="654"/>
      <c r="C58" s="654"/>
      <c r="D58" s="654"/>
      <c r="E58" s="654"/>
      <c r="F58" s="654"/>
      <c r="G58" s="654"/>
      <c r="H58" s="654"/>
      <c r="I58" s="654"/>
      <c r="K58" s="640"/>
      <c r="L58" s="640"/>
      <c r="M58" s="640"/>
      <c r="N58" s="640"/>
      <c r="O58" s="640"/>
      <c r="P58" s="640"/>
      <c r="Q58" s="640"/>
      <c r="R58" s="640"/>
      <c r="S58" s="640"/>
    </row>
    <row r="59" spans="1:19" s="22" customFormat="1" ht="12" customHeight="1" x14ac:dyDescent="0.2">
      <c r="A59" s="655"/>
      <c r="B59" s="655"/>
      <c r="C59" s="655"/>
      <c r="D59" s="655"/>
      <c r="E59" s="655"/>
      <c r="F59" s="655"/>
      <c r="G59" s="655"/>
      <c r="H59" s="665">
        <f ca="1">IF('Seite 1'!$O$17="","",'Seite 1'!$O$17)</f>
        <v>44462</v>
      </c>
      <c r="I59" s="665"/>
      <c r="K59" s="641"/>
      <c r="L59" s="641"/>
      <c r="M59" s="641"/>
      <c r="N59" s="641"/>
      <c r="O59" s="641"/>
      <c r="P59" s="641"/>
      <c r="Q59" s="641"/>
      <c r="R59" s="641"/>
      <c r="S59" s="641"/>
    </row>
    <row r="60" spans="1:19" s="24" customFormat="1" ht="12" customHeight="1" x14ac:dyDescent="0.2">
      <c r="A60" s="23" t="s">
        <v>6</v>
      </c>
      <c r="B60" s="23"/>
      <c r="C60" s="23"/>
      <c r="D60" s="23"/>
      <c r="E60" s="23"/>
      <c r="F60" s="23"/>
      <c r="G60" s="23"/>
      <c r="H60" s="23"/>
      <c r="K60" s="23" t="s">
        <v>48</v>
      </c>
      <c r="L60" s="23"/>
      <c r="M60" s="23"/>
      <c r="N60" s="23"/>
      <c r="O60" s="23"/>
      <c r="P60" s="23"/>
      <c r="Q60" s="23"/>
      <c r="R60" s="23"/>
      <c r="S60" s="23"/>
    </row>
    <row r="61" spans="1:19" s="24" customFormat="1" ht="12" customHeight="1" x14ac:dyDescent="0.2">
      <c r="A61" s="183"/>
      <c r="B61" s="183"/>
      <c r="C61" s="183"/>
      <c r="D61" s="183"/>
      <c r="E61" s="183"/>
      <c r="F61" s="183"/>
      <c r="G61" s="183"/>
      <c r="H61" s="183"/>
      <c r="K61" s="183" t="s">
        <v>137</v>
      </c>
      <c r="L61" s="183"/>
      <c r="M61" s="183"/>
      <c r="N61" s="183"/>
      <c r="O61" s="183"/>
      <c r="P61" s="183"/>
      <c r="Q61" s="183"/>
      <c r="R61" s="183"/>
      <c r="S61" s="183"/>
    </row>
    <row r="62" spans="1:19" s="24" customFormat="1" ht="15" customHeight="1" x14ac:dyDescent="0.2">
      <c r="A62" s="401" t="s">
        <v>152</v>
      </c>
      <c r="B62" s="183"/>
      <c r="C62" s="183"/>
      <c r="D62" s="183"/>
      <c r="E62" s="183"/>
      <c r="F62" s="183"/>
      <c r="G62" s="183"/>
      <c r="H62" s="183"/>
      <c r="K62" s="183"/>
      <c r="L62" s="183"/>
      <c r="M62" s="183"/>
      <c r="N62" s="183"/>
      <c r="O62" s="183"/>
      <c r="P62" s="183"/>
      <c r="Q62" s="183"/>
      <c r="R62" s="183"/>
      <c r="S62" s="183"/>
    </row>
    <row r="63" spans="1:19" s="24" customFormat="1" ht="15" customHeight="1" x14ac:dyDescent="0.2">
      <c r="A63" s="21" t="s">
        <v>128</v>
      </c>
      <c r="B63" s="183"/>
      <c r="C63" s="183"/>
      <c r="D63" s="183"/>
      <c r="E63" s="183"/>
      <c r="F63" s="183"/>
      <c r="G63" s="183"/>
      <c r="H63" s="183"/>
      <c r="K63" s="183"/>
      <c r="L63" s="183"/>
      <c r="M63" s="183"/>
      <c r="N63" s="183"/>
      <c r="O63" s="183"/>
      <c r="P63" s="183"/>
      <c r="Q63" s="183"/>
      <c r="R63" s="183"/>
      <c r="S63" s="183"/>
    </row>
    <row r="64" spans="1:19" s="24" customFormat="1" ht="15" customHeight="1" x14ac:dyDescent="0.2">
      <c r="A64" s="21" t="s">
        <v>213</v>
      </c>
      <c r="B64" s="183"/>
      <c r="C64" s="183"/>
      <c r="D64" s="183"/>
      <c r="E64" s="183"/>
      <c r="F64" s="183"/>
      <c r="G64" s="183"/>
      <c r="H64" s="183"/>
      <c r="K64" s="183"/>
      <c r="L64" s="183"/>
      <c r="M64" s="183"/>
      <c r="N64" s="183"/>
      <c r="O64" s="183"/>
      <c r="P64" s="183"/>
      <c r="Q64" s="183"/>
      <c r="R64" s="183"/>
      <c r="S64" s="183"/>
    </row>
    <row r="65" spans="1:19" s="24" customFormat="1" ht="15" customHeight="1" x14ac:dyDescent="0.2">
      <c r="A65" s="21" t="s">
        <v>214</v>
      </c>
      <c r="B65" s="183"/>
      <c r="C65" s="183"/>
      <c r="D65" s="183"/>
      <c r="E65" s="183"/>
      <c r="F65" s="183"/>
      <c r="G65" s="183"/>
      <c r="H65" s="183"/>
      <c r="K65" s="183"/>
      <c r="L65" s="183"/>
      <c r="M65" s="183"/>
      <c r="N65" s="183"/>
      <c r="O65" s="183"/>
      <c r="P65" s="183"/>
      <c r="Q65" s="183"/>
      <c r="R65" s="183"/>
      <c r="S65" s="183"/>
    </row>
    <row r="66" spans="1:19" ht="12" customHeight="1" x14ac:dyDescent="0.2"/>
    <row r="67" spans="1:19" ht="12" customHeight="1" x14ac:dyDescent="0.2"/>
    <row r="68" spans="1:19" ht="3.95" customHeight="1" x14ac:dyDescent="0.2">
      <c r="A68" s="103"/>
      <c r="B68" s="103"/>
      <c r="C68" s="103"/>
      <c r="M68" s="102"/>
      <c r="N68" s="102"/>
      <c r="O68" s="102"/>
      <c r="P68" s="102"/>
      <c r="Q68" s="102"/>
      <c r="R68" s="102"/>
    </row>
    <row r="69" spans="1:19" ht="12" customHeight="1" x14ac:dyDescent="0.2">
      <c r="A69" s="101" t="s">
        <v>18</v>
      </c>
      <c r="B69" s="100" t="s">
        <v>138</v>
      </c>
      <c r="C69" s="100"/>
      <c r="D69" s="100"/>
      <c r="E69" s="100"/>
      <c r="F69" s="100"/>
      <c r="G69" s="100"/>
      <c r="H69" s="100"/>
      <c r="I69" s="100"/>
      <c r="J69" s="100"/>
      <c r="K69" s="98"/>
      <c r="L69" s="98"/>
      <c r="M69" s="97"/>
      <c r="N69" s="97"/>
      <c r="O69" s="97"/>
      <c r="P69" s="97"/>
      <c r="Q69" s="97"/>
      <c r="R69" s="97"/>
    </row>
    <row r="70" spans="1:19" ht="3.95" customHeight="1" x14ac:dyDescent="0.2">
      <c r="A70" s="99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7"/>
      <c r="N70" s="97"/>
      <c r="O70" s="97"/>
      <c r="P70" s="97"/>
      <c r="Q70" s="97"/>
      <c r="R70" s="97"/>
    </row>
    <row r="71" spans="1:19" ht="12" customHeight="1" x14ac:dyDescent="0.2">
      <c r="A71" s="2" t="str">
        <f>'Seite 1'!$A$66</f>
        <v>VWN Armutsprävention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9" ht="12" customHeight="1" x14ac:dyDescent="0.2">
      <c r="A72" s="2" t="str">
        <f>'Seite 1'!$A$67</f>
        <v>Formularversion: V 1.5 vom 23.09.21</v>
      </c>
      <c r="R72" s="95"/>
    </row>
  </sheetData>
  <sheetProtection password="8067" sheet="1" objects="1" scenarios="1" selectLockedCells="1" autoFilter="0"/>
  <mergeCells count="18">
    <mergeCell ref="O1:S1"/>
    <mergeCell ref="B50:R50"/>
    <mergeCell ref="B51:R51"/>
    <mergeCell ref="B52:R52"/>
    <mergeCell ref="A59:G59"/>
    <mergeCell ref="H59:I59"/>
    <mergeCell ref="K59:S59"/>
    <mergeCell ref="O2:S2"/>
    <mergeCell ref="O3:S3"/>
    <mergeCell ref="B21:R23"/>
    <mergeCell ref="B12:R13"/>
    <mergeCell ref="B25:R26"/>
    <mergeCell ref="B38:R40"/>
    <mergeCell ref="B42:R43"/>
    <mergeCell ref="B45:R46"/>
    <mergeCell ref="O4:S4"/>
    <mergeCell ref="A58:I58"/>
    <mergeCell ref="K58:S58"/>
  </mergeCells>
  <conditionalFormatting sqref="O1:S4">
    <cfRule type="cellIs" dxfId="9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7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8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zoomScaleNormal="100" workbookViewId="0">
      <selection activeCell="A18" sqref="A18:I18"/>
    </sheetView>
  </sheetViews>
  <sheetFormatPr baseColWidth="10" defaultRowHeight="12.75" customHeight="1" x14ac:dyDescent="0.2"/>
  <cols>
    <col min="1" max="17" width="5.140625" style="517" customWidth="1"/>
    <col min="18" max="18" width="5.140625" style="520" customWidth="1"/>
    <col min="19" max="19" width="0.85546875" style="517" customWidth="1"/>
    <col min="20" max="16384" width="11.42578125" style="517"/>
  </cols>
  <sheetData>
    <row r="1" spans="1:19" ht="15" customHeight="1" x14ac:dyDescent="0.2">
      <c r="A1" s="516"/>
      <c r="N1" s="518" t="s">
        <v>144</v>
      </c>
      <c r="O1" s="680">
        <f>'Seite 1'!$O$18</f>
        <v>0</v>
      </c>
      <c r="P1" s="681"/>
      <c r="Q1" s="681"/>
      <c r="R1" s="681"/>
      <c r="S1" s="682"/>
    </row>
    <row r="2" spans="1:19" ht="15" customHeight="1" x14ac:dyDescent="0.2">
      <c r="A2" s="516"/>
      <c r="N2" s="518" t="s">
        <v>148</v>
      </c>
      <c r="O2" s="680" t="str">
        <f>'Seite 1'!$AA$12</f>
        <v/>
      </c>
      <c r="P2" s="681"/>
      <c r="Q2" s="681"/>
      <c r="R2" s="681"/>
      <c r="S2" s="683"/>
    </row>
    <row r="3" spans="1:19" ht="15" customHeight="1" x14ac:dyDescent="0.2">
      <c r="A3" s="516"/>
      <c r="N3" s="518" t="s">
        <v>147</v>
      </c>
      <c r="O3" s="684" t="str">
        <f>'Seite 1'!$AB$12</f>
        <v/>
      </c>
      <c r="P3" s="685"/>
      <c r="Q3" s="685"/>
      <c r="R3" s="685"/>
      <c r="S3" s="686"/>
    </row>
    <row r="4" spans="1:19" ht="15" customHeight="1" x14ac:dyDescent="0.2"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N4" s="519" t="s">
        <v>145</v>
      </c>
      <c r="O4" s="687">
        <f ca="1">'Seite 1'!$O$17</f>
        <v>44462</v>
      </c>
      <c r="P4" s="688"/>
      <c r="Q4" s="688"/>
      <c r="R4" s="688"/>
      <c r="S4" s="689"/>
    </row>
    <row r="5" spans="1:19" ht="12" customHeight="1" x14ac:dyDescent="0.2"/>
    <row r="6" spans="1:19" s="524" customFormat="1" ht="15" customHeight="1" x14ac:dyDescent="0.2">
      <c r="A6" s="521" t="s">
        <v>236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3"/>
    </row>
    <row r="7" spans="1:19" ht="5.0999999999999996" customHeight="1" x14ac:dyDescent="0.2">
      <c r="A7" s="690" t="s">
        <v>237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2"/>
    </row>
    <row r="8" spans="1:19" ht="12" customHeight="1" x14ac:dyDescent="0.2">
      <c r="A8" s="693"/>
      <c r="B8" s="694"/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5"/>
    </row>
    <row r="9" spans="1:19" ht="12" customHeight="1" x14ac:dyDescent="0.2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5"/>
    </row>
    <row r="10" spans="1:19" ht="12" customHeight="1" x14ac:dyDescent="0.2">
      <c r="A10" s="693"/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5"/>
    </row>
    <row r="11" spans="1:19" ht="12" customHeight="1" x14ac:dyDescent="0.2">
      <c r="A11" s="693"/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5"/>
    </row>
    <row r="12" spans="1:19" ht="5.0999999999999996" customHeight="1" x14ac:dyDescent="0.2">
      <c r="A12" s="696"/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8"/>
    </row>
    <row r="13" spans="1:19" ht="12" customHeight="1" x14ac:dyDescent="0.2"/>
    <row r="14" spans="1:19" ht="12" customHeight="1" x14ac:dyDescent="0.2"/>
    <row r="15" spans="1:19" ht="12" customHeight="1" x14ac:dyDescent="0.2"/>
    <row r="16" spans="1:19" ht="12" customHeight="1" x14ac:dyDescent="0.2"/>
    <row r="17" spans="1:19" s="104" customFormat="1" ht="12" customHeight="1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9" s="22" customFormat="1" ht="12" customHeight="1" x14ac:dyDescent="0.2">
      <c r="A18" s="654"/>
      <c r="B18" s="654"/>
      <c r="C18" s="654"/>
      <c r="D18" s="654"/>
      <c r="E18" s="654"/>
      <c r="F18" s="654"/>
      <c r="G18" s="654"/>
      <c r="H18" s="654"/>
      <c r="I18" s="654"/>
      <c r="K18" s="640"/>
      <c r="L18" s="640"/>
      <c r="M18" s="640"/>
      <c r="N18" s="640"/>
      <c r="O18" s="640"/>
      <c r="P18" s="640"/>
      <c r="Q18" s="640"/>
      <c r="R18" s="640"/>
      <c r="S18" s="640"/>
    </row>
    <row r="19" spans="1:19" s="22" customFormat="1" ht="12" customHeight="1" x14ac:dyDescent="0.2">
      <c r="A19" s="655"/>
      <c r="B19" s="655"/>
      <c r="C19" s="655"/>
      <c r="D19" s="655"/>
      <c r="E19" s="655"/>
      <c r="F19" s="655"/>
      <c r="G19" s="655"/>
      <c r="H19" s="665">
        <f ca="1">IF('Seite 1'!$O$17="","",'Seite 1'!$O$17)</f>
        <v>44462</v>
      </c>
      <c r="I19" s="665"/>
      <c r="K19" s="641"/>
      <c r="L19" s="641"/>
      <c r="M19" s="641"/>
      <c r="N19" s="641"/>
      <c r="O19" s="641"/>
      <c r="P19" s="641"/>
      <c r="Q19" s="641"/>
      <c r="R19" s="641"/>
      <c r="S19" s="641"/>
    </row>
    <row r="20" spans="1:19" s="24" customFormat="1" ht="12" customHeight="1" x14ac:dyDescent="0.2">
      <c r="A20" s="23" t="s">
        <v>6</v>
      </c>
      <c r="B20" s="23"/>
      <c r="C20" s="23"/>
      <c r="D20" s="23"/>
      <c r="E20" s="23"/>
      <c r="F20" s="23"/>
      <c r="G20" s="23"/>
      <c r="H20" s="23"/>
      <c r="K20" s="23" t="s">
        <v>48</v>
      </c>
      <c r="L20" s="23"/>
      <c r="M20" s="23"/>
      <c r="N20" s="23"/>
      <c r="O20" s="23"/>
      <c r="P20" s="23"/>
      <c r="Q20" s="23"/>
      <c r="R20" s="23"/>
      <c r="S20" s="23"/>
    </row>
    <row r="21" spans="1:19" s="24" customFormat="1" ht="12" customHeight="1" x14ac:dyDescent="0.2">
      <c r="A21" s="183"/>
      <c r="B21" s="183"/>
      <c r="C21" s="183"/>
      <c r="D21" s="183"/>
      <c r="E21" s="183"/>
      <c r="F21" s="183"/>
      <c r="G21" s="183"/>
      <c r="H21" s="183"/>
      <c r="K21" s="183" t="s">
        <v>137</v>
      </c>
      <c r="L21" s="183"/>
      <c r="M21" s="183"/>
      <c r="N21" s="183"/>
      <c r="O21" s="183"/>
      <c r="P21" s="183"/>
      <c r="Q21" s="183"/>
      <c r="R21" s="183"/>
      <c r="S21" s="183"/>
    </row>
    <row r="22" spans="1:19" s="24" customFormat="1" ht="12" customHeight="1" x14ac:dyDescent="0.2">
      <c r="A22" s="183"/>
      <c r="B22" s="183"/>
      <c r="C22" s="183"/>
      <c r="D22" s="183"/>
      <c r="E22" s="183"/>
      <c r="F22" s="183"/>
      <c r="G22" s="183"/>
      <c r="H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s="24" customFormat="1" ht="12" customHeight="1" x14ac:dyDescent="0.2">
      <c r="A23" s="183"/>
      <c r="B23" s="183"/>
      <c r="C23" s="183"/>
      <c r="D23" s="183"/>
      <c r="E23" s="183"/>
      <c r="F23" s="183"/>
      <c r="G23" s="183"/>
      <c r="H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1:19" s="24" customFormat="1" ht="12" customHeight="1" x14ac:dyDescent="0.2">
      <c r="A24" s="183"/>
      <c r="B24" s="183"/>
      <c r="C24" s="183"/>
      <c r="D24" s="183"/>
      <c r="E24" s="183"/>
      <c r="F24" s="183"/>
      <c r="G24" s="183"/>
      <c r="H24" s="183"/>
      <c r="K24" s="183"/>
      <c r="L24" s="183"/>
      <c r="M24" s="183"/>
      <c r="N24" s="183"/>
      <c r="O24" s="183"/>
      <c r="P24" s="183"/>
      <c r="Q24" s="183"/>
      <c r="R24" s="183"/>
      <c r="S24" s="183"/>
    </row>
    <row r="25" spans="1:19" s="24" customFormat="1" ht="12" customHeight="1" x14ac:dyDescent="0.2">
      <c r="A25" s="183"/>
      <c r="B25" s="183"/>
      <c r="C25" s="183"/>
      <c r="D25" s="183"/>
      <c r="E25" s="183"/>
      <c r="F25" s="183"/>
      <c r="G25" s="183"/>
      <c r="H25" s="183"/>
      <c r="K25" s="183"/>
      <c r="L25" s="183"/>
      <c r="M25" s="183"/>
      <c r="N25" s="183"/>
      <c r="O25" s="183"/>
      <c r="P25" s="183"/>
      <c r="Q25" s="183"/>
      <c r="R25" s="183"/>
      <c r="S25" s="183"/>
    </row>
    <row r="26" spans="1:19" s="24" customFormat="1" ht="12" customHeight="1" x14ac:dyDescent="0.2">
      <c r="A26" s="183"/>
      <c r="B26" s="183"/>
      <c r="C26" s="183"/>
      <c r="D26" s="183"/>
      <c r="E26" s="183"/>
      <c r="F26" s="183"/>
      <c r="G26" s="183"/>
      <c r="H26" s="183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s="24" customFormat="1" ht="12" customHeight="1" x14ac:dyDescent="0.2">
      <c r="A27" s="183"/>
      <c r="B27" s="183"/>
      <c r="C27" s="183"/>
      <c r="D27" s="183"/>
      <c r="E27" s="183"/>
      <c r="F27" s="183"/>
      <c r="G27" s="183"/>
      <c r="H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 s="24" customFormat="1" ht="12" customHeight="1" x14ac:dyDescent="0.2">
      <c r="A28" s="183"/>
      <c r="B28" s="183"/>
      <c r="C28" s="183"/>
      <c r="D28" s="183"/>
      <c r="E28" s="183"/>
      <c r="F28" s="183"/>
      <c r="G28" s="183"/>
      <c r="H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19" s="24" customFormat="1" ht="12" customHeight="1" x14ac:dyDescent="0.2">
      <c r="A29" s="183"/>
      <c r="B29" s="183"/>
      <c r="C29" s="183"/>
      <c r="D29" s="183"/>
      <c r="E29" s="183"/>
      <c r="F29" s="183"/>
      <c r="G29" s="183"/>
      <c r="H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19" s="24" customFormat="1" ht="12" customHeight="1" x14ac:dyDescent="0.2">
      <c r="A30" s="183"/>
      <c r="B30" s="183"/>
      <c r="C30" s="183"/>
      <c r="D30" s="183"/>
      <c r="E30" s="183"/>
      <c r="F30" s="183"/>
      <c r="G30" s="183"/>
      <c r="H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s="24" customFormat="1" ht="12" customHeight="1" x14ac:dyDescent="0.2">
      <c r="A31" s="183"/>
      <c r="B31" s="183"/>
      <c r="C31" s="183"/>
      <c r="D31" s="183"/>
      <c r="E31" s="183"/>
      <c r="F31" s="183"/>
      <c r="G31" s="183"/>
      <c r="H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1:19" s="24" customFormat="1" ht="12" customHeight="1" x14ac:dyDescent="0.2">
      <c r="A32" s="183"/>
      <c r="B32" s="183"/>
      <c r="C32" s="183"/>
      <c r="D32" s="183"/>
      <c r="E32" s="183"/>
      <c r="F32" s="183"/>
      <c r="G32" s="183"/>
      <c r="H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1:19" s="24" customFormat="1" ht="12" customHeight="1" x14ac:dyDescent="0.2">
      <c r="A33" s="183"/>
      <c r="B33" s="183"/>
      <c r="C33" s="183"/>
      <c r="D33" s="183"/>
      <c r="E33" s="183"/>
      <c r="F33" s="183"/>
      <c r="G33" s="183"/>
      <c r="H33" s="183"/>
      <c r="K33" s="183"/>
      <c r="L33" s="183"/>
      <c r="M33" s="183"/>
      <c r="N33" s="183"/>
      <c r="O33" s="183"/>
      <c r="P33" s="183"/>
      <c r="Q33" s="183"/>
      <c r="R33" s="183"/>
      <c r="S33" s="183"/>
    </row>
    <row r="34" spans="1:19" s="24" customFormat="1" ht="12" customHeight="1" x14ac:dyDescent="0.2">
      <c r="A34" s="183"/>
      <c r="B34" s="183"/>
      <c r="C34" s="183"/>
      <c r="D34" s="183"/>
      <c r="E34" s="183"/>
      <c r="F34" s="183"/>
      <c r="G34" s="183"/>
      <c r="H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s="24" customFormat="1" ht="12" customHeight="1" x14ac:dyDescent="0.2">
      <c r="A35" s="183"/>
      <c r="B35" s="183"/>
      <c r="C35" s="183"/>
      <c r="D35" s="183"/>
      <c r="E35" s="183"/>
      <c r="F35" s="183"/>
      <c r="G35" s="183"/>
      <c r="H35" s="183"/>
      <c r="K35" s="183"/>
      <c r="L35" s="183"/>
      <c r="M35" s="183"/>
      <c r="N35" s="183"/>
      <c r="O35" s="183"/>
      <c r="P35" s="183"/>
      <c r="Q35" s="183"/>
      <c r="R35" s="183"/>
      <c r="S35" s="183"/>
    </row>
    <row r="36" spans="1:19" s="24" customFormat="1" ht="12" customHeight="1" x14ac:dyDescent="0.2">
      <c r="A36" s="183"/>
      <c r="B36" s="183"/>
      <c r="C36" s="183"/>
      <c r="D36" s="183"/>
      <c r="E36" s="183"/>
      <c r="F36" s="183"/>
      <c r="G36" s="183"/>
      <c r="H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s="24" customFormat="1" ht="12" customHeight="1" x14ac:dyDescent="0.2">
      <c r="A37" s="183"/>
      <c r="B37" s="183"/>
      <c r="C37" s="183"/>
      <c r="D37" s="183"/>
      <c r="E37" s="183"/>
      <c r="F37" s="183"/>
      <c r="G37" s="183"/>
      <c r="H37" s="183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1:19" s="24" customFormat="1" ht="12" customHeight="1" x14ac:dyDescent="0.2">
      <c r="A38" s="183"/>
      <c r="B38" s="183"/>
      <c r="C38" s="183"/>
      <c r="D38" s="183"/>
      <c r="E38" s="183"/>
      <c r="F38" s="183"/>
      <c r="G38" s="183"/>
      <c r="H38" s="183"/>
      <c r="K38" s="183"/>
      <c r="L38" s="183"/>
      <c r="M38" s="183"/>
      <c r="N38" s="183"/>
      <c r="O38" s="183"/>
      <c r="P38" s="183"/>
      <c r="Q38" s="183"/>
      <c r="R38" s="183"/>
      <c r="S38" s="183"/>
    </row>
    <row r="39" spans="1:19" s="24" customFormat="1" ht="12" customHeight="1" x14ac:dyDescent="0.2">
      <c r="A39" s="183"/>
      <c r="B39" s="183"/>
      <c r="C39" s="183"/>
      <c r="D39" s="183"/>
      <c r="E39" s="183"/>
      <c r="F39" s="183"/>
      <c r="G39" s="183"/>
      <c r="H39" s="183"/>
      <c r="K39" s="183"/>
      <c r="L39" s="183"/>
      <c r="M39" s="183"/>
      <c r="N39" s="183"/>
      <c r="O39" s="183"/>
      <c r="P39" s="183"/>
      <c r="Q39" s="183"/>
      <c r="R39" s="183"/>
      <c r="S39" s="183"/>
    </row>
    <row r="40" spans="1:19" s="24" customFormat="1" ht="12" customHeight="1" x14ac:dyDescent="0.2">
      <c r="A40" s="183"/>
      <c r="B40" s="183"/>
      <c r="C40" s="183"/>
      <c r="D40" s="183"/>
      <c r="E40" s="183"/>
      <c r="F40" s="183"/>
      <c r="G40" s="183"/>
      <c r="H40" s="183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s="24" customFormat="1" ht="12" customHeight="1" x14ac:dyDescent="0.2">
      <c r="A41" s="183"/>
      <c r="B41" s="183"/>
      <c r="C41" s="183"/>
      <c r="D41" s="183"/>
      <c r="E41" s="183"/>
      <c r="F41" s="183"/>
      <c r="G41" s="183"/>
      <c r="H41" s="183"/>
      <c r="K41" s="183"/>
      <c r="L41" s="183"/>
      <c r="M41" s="183"/>
      <c r="N41" s="183"/>
      <c r="O41" s="183"/>
      <c r="P41" s="183"/>
      <c r="Q41" s="183"/>
      <c r="R41" s="183"/>
      <c r="S41" s="183"/>
    </row>
    <row r="42" spans="1:19" s="24" customFormat="1" ht="12" customHeight="1" x14ac:dyDescent="0.2">
      <c r="A42" s="183"/>
      <c r="B42" s="183"/>
      <c r="C42" s="183"/>
      <c r="D42" s="183"/>
      <c r="E42" s="183"/>
      <c r="F42" s="183"/>
      <c r="G42" s="183"/>
      <c r="H42" s="183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1:19" s="24" customFormat="1" ht="12" customHeight="1" x14ac:dyDescent="0.2">
      <c r="A43" s="183"/>
      <c r="B43" s="183"/>
      <c r="C43" s="183"/>
      <c r="D43" s="183"/>
      <c r="E43" s="183"/>
      <c r="F43" s="183"/>
      <c r="G43" s="183"/>
      <c r="H43" s="183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1:19" s="24" customFormat="1" ht="12" customHeight="1" x14ac:dyDescent="0.2">
      <c r="A44" s="183"/>
      <c r="B44" s="183"/>
      <c r="C44" s="183"/>
      <c r="D44" s="183"/>
      <c r="E44" s="183"/>
      <c r="F44" s="183"/>
      <c r="G44" s="183"/>
      <c r="H44" s="183"/>
      <c r="K44" s="183"/>
      <c r="L44" s="183"/>
      <c r="M44" s="183"/>
      <c r="N44" s="183"/>
      <c r="O44" s="183"/>
      <c r="P44" s="183"/>
      <c r="Q44" s="183"/>
      <c r="R44" s="183"/>
      <c r="S44" s="183"/>
    </row>
    <row r="45" spans="1:19" s="24" customFormat="1" ht="12" customHeight="1" x14ac:dyDescent="0.2">
      <c r="A45" s="183"/>
      <c r="B45" s="183"/>
      <c r="C45" s="183"/>
      <c r="D45" s="183"/>
      <c r="E45" s="183"/>
      <c r="F45" s="183"/>
      <c r="G45" s="183"/>
      <c r="H45" s="183"/>
      <c r="K45" s="183"/>
      <c r="L45" s="183"/>
      <c r="M45" s="183"/>
      <c r="N45" s="183"/>
      <c r="O45" s="183"/>
      <c r="P45" s="183"/>
      <c r="Q45" s="183"/>
      <c r="R45" s="183"/>
      <c r="S45" s="183"/>
    </row>
    <row r="46" spans="1:19" s="24" customFormat="1" ht="12" customHeight="1" x14ac:dyDescent="0.2">
      <c r="A46" s="183"/>
      <c r="B46" s="183"/>
      <c r="C46" s="183"/>
      <c r="D46" s="183"/>
      <c r="E46" s="183"/>
      <c r="F46" s="183"/>
      <c r="G46" s="183"/>
      <c r="H46" s="183"/>
      <c r="K46" s="183"/>
      <c r="L46" s="183"/>
      <c r="M46" s="183"/>
      <c r="N46" s="183"/>
      <c r="O46" s="183"/>
      <c r="P46" s="183"/>
      <c r="Q46" s="183"/>
      <c r="R46" s="183"/>
      <c r="S46" s="183"/>
    </row>
    <row r="47" spans="1:19" s="24" customFormat="1" ht="12" customHeight="1" x14ac:dyDescent="0.2">
      <c r="A47" s="183"/>
      <c r="B47" s="183"/>
      <c r="C47" s="183"/>
      <c r="D47" s="183"/>
      <c r="E47" s="183"/>
      <c r="F47" s="183"/>
      <c r="G47" s="183"/>
      <c r="H47" s="183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1:19" s="24" customFormat="1" ht="12" customHeight="1" x14ac:dyDescent="0.2">
      <c r="A48" s="183"/>
      <c r="B48" s="183"/>
      <c r="C48" s="183"/>
      <c r="D48" s="183"/>
      <c r="E48" s="183"/>
      <c r="F48" s="183"/>
      <c r="G48" s="183"/>
      <c r="H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1:19" s="24" customFormat="1" ht="12" customHeight="1" x14ac:dyDescent="0.2">
      <c r="A49" s="183"/>
      <c r="B49" s="183"/>
      <c r="C49" s="183"/>
      <c r="D49" s="183"/>
      <c r="E49" s="183"/>
      <c r="F49" s="183"/>
      <c r="G49" s="183"/>
      <c r="H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 s="24" customFormat="1" ht="12" customHeight="1" x14ac:dyDescent="0.2">
      <c r="A50" s="183"/>
      <c r="B50" s="183"/>
      <c r="C50" s="183"/>
      <c r="D50" s="183"/>
      <c r="E50" s="183"/>
      <c r="F50" s="183"/>
      <c r="G50" s="183"/>
      <c r="H50" s="183"/>
      <c r="K50" s="183"/>
      <c r="L50" s="183"/>
      <c r="M50" s="183"/>
      <c r="N50" s="183"/>
      <c r="O50" s="183"/>
      <c r="P50" s="183"/>
      <c r="Q50" s="183"/>
      <c r="R50" s="183"/>
      <c r="S50" s="183"/>
    </row>
    <row r="51" spans="1:19" s="24" customFormat="1" ht="12" customHeight="1" x14ac:dyDescent="0.2">
      <c r="A51" s="183"/>
      <c r="B51" s="183"/>
      <c r="C51" s="183"/>
      <c r="D51" s="183"/>
      <c r="E51" s="183"/>
      <c r="F51" s="183"/>
      <c r="G51" s="183"/>
      <c r="H51" s="183"/>
      <c r="K51" s="183"/>
      <c r="L51" s="183"/>
      <c r="M51" s="183"/>
      <c r="N51" s="183"/>
      <c r="O51" s="183"/>
      <c r="P51" s="183"/>
      <c r="Q51" s="183"/>
      <c r="R51" s="183"/>
      <c r="S51" s="183"/>
    </row>
    <row r="52" spans="1:19" s="24" customFormat="1" ht="12" customHeight="1" x14ac:dyDescent="0.2">
      <c r="A52" s="183"/>
      <c r="B52" s="183"/>
      <c r="C52" s="183"/>
      <c r="D52" s="183"/>
      <c r="E52" s="183"/>
      <c r="F52" s="183"/>
      <c r="G52" s="183"/>
      <c r="H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3" spans="1:19" s="24" customFormat="1" ht="12" customHeight="1" x14ac:dyDescent="0.2">
      <c r="A53" s="183"/>
      <c r="B53" s="183"/>
      <c r="C53" s="183"/>
      <c r="D53" s="183"/>
      <c r="E53" s="183"/>
      <c r="F53" s="183"/>
      <c r="G53" s="183"/>
      <c r="H53" s="183"/>
      <c r="K53" s="183"/>
      <c r="L53" s="183"/>
      <c r="M53" s="183"/>
      <c r="N53" s="183"/>
      <c r="O53" s="183"/>
      <c r="P53" s="183"/>
      <c r="Q53" s="183"/>
      <c r="R53" s="183"/>
      <c r="S53" s="183"/>
    </row>
    <row r="54" spans="1:19" s="24" customFormat="1" ht="12" customHeight="1" x14ac:dyDescent="0.2">
      <c r="A54" s="183"/>
      <c r="B54" s="183"/>
      <c r="C54" s="183"/>
      <c r="D54" s="183"/>
      <c r="E54" s="183"/>
      <c r="F54" s="183"/>
      <c r="G54" s="183"/>
      <c r="H54" s="183"/>
      <c r="K54" s="183"/>
      <c r="L54" s="183"/>
      <c r="M54" s="183"/>
      <c r="N54" s="183"/>
      <c r="O54" s="183"/>
      <c r="P54" s="183"/>
      <c r="Q54" s="183"/>
      <c r="R54" s="183"/>
      <c r="S54" s="183"/>
    </row>
    <row r="55" spans="1:19" s="24" customFormat="1" ht="12" customHeight="1" x14ac:dyDescent="0.2">
      <c r="A55" s="183"/>
      <c r="B55" s="183"/>
      <c r="C55" s="183"/>
      <c r="D55" s="183"/>
      <c r="E55" s="183"/>
      <c r="F55" s="183"/>
      <c r="G55" s="183"/>
      <c r="H55" s="183"/>
      <c r="K55" s="183"/>
      <c r="L55" s="183"/>
      <c r="M55" s="183"/>
      <c r="N55" s="183"/>
      <c r="O55" s="183"/>
      <c r="P55" s="183"/>
      <c r="Q55" s="183"/>
      <c r="R55" s="183"/>
      <c r="S55" s="183"/>
    </row>
    <row r="56" spans="1:19" s="24" customFormat="1" ht="12" customHeight="1" x14ac:dyDescent="0.2">
      <c r="A56" s="183"/>
      <c r="B56" s="183"/>
      <c r="C56" s="183"/>
      <c r="D56" s="183"/>
      <c r="E56" s="183"/>
      <c r="F56" s="183"/>
      <c r="G56" s="183"/>
      <c r="H56" s="183"/>
      <c r="K56" s="183"/>
      <c r="L56" s="183"/>
      <c r="M56" s="183"/>
      <c r="N56" s="183"/>
      <c r="O56" s="183"/>
      <c r="P56" s="183"/>
      <c r="Q56" s="183"/>
      <c r="R56" s="183"/>
      <c r="S56" s="183"/>
    </row>
    <row r="57" spans="1:19" s="24" customFormat="1" ht="12" customHeight="1" x14ac:dyDescent="0.2">
      <c r="A57" s="183"/>
      <c r="B57" s="183"/>
      <c r="C57" s="183"/>
      <c r="D57" s="183"/>
      <c r="E57" s="183"/>
      <c r="F57" s="183"/>
      <c r="G57" s="183"/>
      <c r="H57" s="183"/>
      <c r="K57" s="183"/>
      <c r="L57" s="183"/>
      <c r="M57" s="183"/>
      <c r="N57" s="183"/>
      <c r="O57" s="183"/>
      <c r="P57" s="183"/>
      <c r="Q57" s="183"/>
      <c r="R57" s="183"/>
      <c r="S57" s="183"/>
    </row>
    <row r="58" spans="1:19" s="24" customFormat="1" ht="12" customHeight="1" x14ac:dyDescent="0.2">
      <c r="A58" s="183"/>
      <c r="B58" s="183"/>
      <c r="C58" s="183"/>
      <c r="D58" s="183"/>
      <c r="E58" s="183"/>
      <c r="F58" s="183"/>
      <c r="G58" s="183"/>
      <c r="H58" s="183"/>
      <c r="K58" s="183"/>
      <c r="L58" s="183"/>
      <c r="M58" s="183"/>
      <c r="N58" s="183"/>
      <c r="O58" s="183"/>
      <c r="P58" s="183"/>
      <c r="Q58" s="183"/>
      <c r="R58" s="183"/>
      <c r="S58" s="183"/>
    </row>
    <row r="59" spans="1:19" s="24" customFormat="1" ht="12" customHeight="1" x14ac:dyDescent="0.2">
      <c r="A59" s="183"/>
      <c r="B59" s="183"/>
      <c r="C59" s="183"/>
      <c r="D59" s="183"/>
      <c r="E59" s="183"/>
      <c r="F59" s="183"/>
      <c r="G59" s="183"/>
      <c r="H59" s="183"/>
      <c r="K59" s="183"/>
      <c r="L59" s="183"/>
      <c r="M59" s="183"/>
      <c r="N59" s="183"/>
      <c r="O59" s="183"/>
      <c r="P59" s="183"/>
      <c r="Q59" s="183"/>
      <c r="R59" s="183"/>
      <c r="S59" s="183"/>
    </row>
    <row r="60" spans="1:19" s="24" customFormat="1" ht="12" customHeight="1" x14ac:dyDescent="0.2">
      <c r="A60" s="183"/>
      <c r="B60" s="183"/>
      <c r="C60" s="183"/>
      <c r="D60" s="183"/>
      <c r="E60" s="183"/>
      <c r="F60" s="183"/>
      <c r="G60" s="183"/>
      <c r="H60" s="183"/>
      <c r="K60" s="183"/>
      <c r="L60" s="183"/>
      <c r="M60" s="183"/>
      <c r="N60" s="183"/>
      <c r="O60" s="183"/>
      <c r="P60" s="183"/>
      <c r="Q60" s="183"/>
      <c r="R60" s="183"/>
      <c r="S60" s="183"/>
    </row>
    <row r="61" spans="1:19" s="24" customFormat="1" ht="12" customHeight="1" x14ac:dyDescent="0.2">
      <c r="A61" s="183"/>
      <c r="B61" s="183"/>
      <c r="C61" s="183"/>
      <c r="D61" s="183"/>
      <c r="E61" s="183"/>
      <c r="F61" s="183"/>
      <c r="G61" s="183"/>
      <c r="H61" s="183"/>
      <c r="K61" s="183"/>
      <c r="L61" s="183"/>
      <c r="M61" s="183"/>
      <c r="N61" s="183"/>
      <c r="O61" s="183"/>
      <c r="P61" s="183"/>
      <c r="Q61" s="183"/>
      <c r="R61" s="183"/>
      <c r="S61" s="183"/>
    </row>
    <row r="62" spans="1:19" s="24" customFormat="1" ht="12" customHeight="1" x14ac:dyDescent="0.2">
      <c r="A62" s="183"/>
      <c r="B62" s="183"/>
      <c r="C62" s="183"/>
      <c r="D62" s="183"/>
      <c r="E62" s="183"/>
      <c r="F62" s="183"/>
      <c r="G62" s="183"/>
      <c r="H62" s="183"/>
      <c r="K62" s="183"/>
      <c r="L62" s="183"/>
      <c r="M62" s="183"/>
      <c r="N62" s="183"/>
      <c r="O62" s="183"/>
      <c r="P62" s="183"/>
      <c r="Q62" s="183"/>
      <c r="R62" s="183"/>
      <c r="S62" s="183"/>
    </row>
    <row r="63" spans="1:19" s="24" customFormat="1" ht="12" customHeight="1" x14ac:dyDescent="0.2">
      <c r="A63" s="183"/>
      <c r="B63" s="183"/>
      <c r="C63" s="183"/>
      <c r="D63" s="183"/>
      <c r="E63" s="183"/>
      <c r="F63" s="183"/>
      <c r="G63" s="183"/>
      <c r="H63" s="183"/>
      <c r="K63" s="183"/>
      <c r="L63" s="183"/>
      <c r="M63" s="183"/>
      <c r="N63" s="183"/>
      <c r="O63" s="183"/>
      <c r="P63" s="183"/>
      <c r="Q63" s="183"/>
      <c r="R63" s="183"/>
      <c r="S63" s="183"/>
    </row>
    <row r="64" spans="1:19" s="24" customFormat="1" ht="12" customHeight="1" x14ac:dyDescent="0.2">
      <c r="A64" s="183"/>
      <c r="B64" s="183"/>
      <c r="C64" s="183"/>
      <c r="D64" s="183"/>
      <c r="E64" s="183"/>
      <c r="F64" s="183"/>
      <c r="G64" s="183"/>
      <c r="H64" s="183"/>
      <c r="K64" s="183"/>
      <c r="L64" s="183"/>
      <c r="M64" s="183"/>
      <c r="N64" s="183"/>
      <c r="O64" s="183"/>
      <c r="P64" s="183"/>
      <c r="Q64" s="183"/>
      <c r="R64" s="183"/>
      <c r="S64" s="183"/>
    </row>
    <row r="65" spans="1:19" s="24" customFormat="1" ht="12" customHeight="1" x14ac:dyDescent="0.2">
      <c r="A65" s="183"/>
      <c r="B65" s="183"/>
      <c r="C65" s="183"/>
      <c r="D65" s="183"/>
      <c r="E65" s="183"/>
      <c r="F65" s="183"/>
      <c r="G65" s="183"/>
      <c r="H65" s="183"/>
      <c r="K65" s="183"/>
      <c r="L65" s="183"/>
      <c r="M65" s="183"/>
      <c r="N65" s="183"/>
      <c r="O65" s="183"/>
      <c r="P65" s="183"/>
      <c r="Q65" s="183"/>
      <c r="R65" s="183"/>
      <c r="S65" s="183"/>
    </row>
    <row r="66" spans="1:19" s="24" customFormat="1" ht="12" customHeight="1" x14ac:dyDescent="0.2">
      <c r="A66" s="183"/>
      <c r="B66" s="183"/>
      <c r="C66" s="183"/>
      <c r="D66" s="183"/>
      <c r="E66" s="183"/>
      <c r="F66" s="183"/>
      <c r="G66" s="183"/>
      <c r="H66" s="183"/>
      <c r="K66" s="183"/>
      <c r="L66" s="183"/>
      <c r="M66" s="183"/>
      <c r="N66" s="183"/>
      <c r="O66" s="183"/>
      <c r="P66" s="183"/>
      <c r="Q66" s="183"/>
      <c r="R66" s="183"/>
      <c r="S66" s="183"/>
    </row>
    <row r="67" spans="1:19" s="24" customFormat="1" ht="12" customHeight="1" x14ac:dyDescent="0.2">
      <c r="A67" s="183"/>
      <c r="B67" s="183"/>
      <c r="C67" s="183"/>
      <c r="D67" s="183"/>
      <c r="E67" s="183"/>
      <c r="F67" s="183"/>
      <c r="G67" s="183"/>
      <c r="H67" s="183"/>
      <c r="K67" s="183"/>
      <c r="L67" s="183"/>
      <c r="M67" s="183"/>
      <c r="N67" s="183"/>
      <c r="O67" s="183"/>
      <c r="P67" s="183"/>
      <c r="Q67" s="183"/>
      <c r="R67" s="183"/>
      <c r="S67" s="183"/>
    </row>
    <row r="68" spans="1:19" ht="12" customHeight="1" x14ac:dyDescent="0.2">
      <c r="A68" s="2" t="str">
        <f>'Seite 1'!$A$66</f>
        <v>VWN Armutsprävention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</row>
    <row r="69" spans="1:19" ht="12" customHeight="1" x14ac:dyDescent="0.2">
      <c r="A69" s="2" t="str">
        <f>'Seite 1'!$A$67</f>
        <v>Formularversion: V 1.5 vom 23.09.21</v>
      </c>
      <c r="R69" s="517"/>
    </row>
  </sheetData>
  <sheetProtection password="8067" sheet="1" objects="1" scenarios="1" selectLockedCells="1" autoFilter="0"/>
  <mergeCells count="10">
    <mergeCell ref="A19:G19"/>
    <mergeCell ref="H19:I19"/>
    <mergeCell ref="K19:S19"/>
    <mergeCell ref="O1:S1"/>
    <mergeCell ref="O2:S2"/>
    <mergeCell ref="O3:S3"/>
    <mergeCell ref="O4:S4"/>
    <mergeCell ref="A7:S12"/>
    <mergeCell ref="A18:I18"/>
    <mergeCell ref="K18:S18"/>
  </mergeCells>
  <conditionalFormatting sqref="O1:S4">
    <cfRule type="cellIs" dxfId="98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7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I1" s="284"/>
      <c r="J1" s="284"/>
      <c r="K1" s="284"/>
      <c r="L1" s="284"/>
      <c r="M1" s="285"/>
      <c r="N1" s="134" t="s">
        <v>144</v>
      </c>
      <c r="O1" s="645">
        <f>'Seite 1'!$O$18</f>
        <v>0</v>
      </c>
      <c r="P1" s="646"/>
      <c r="Q1" s="646"/>
      <c r="R1" s="646"/>
      <c r="S1" s="670"/>
    </row>
    <row r="2" spans="1:19" ht="15" customHeight="1" x14ac:dyDescent="0.2">
      <c r="I2" s="284"/>
      <c r="J2" s="284"/>
      <c r="K2" s="284"/>
      <c r="L2" s="284"/>
      <c r="M2" s="285"/>
      <c r="N2" s="31" t="s">
        <v>148</v>
      </c>
      <c r="O2" s="645" t="str">
        <f>'Seite 1'!$AA$13</f>
        <v/>
      </c>
      <c r="P2" s="646"/>
      <c r="Q2" s="646"/>
      <c r="R2" s="646"/>
      <c r="S2" s="647"/>
    </row>
    <row r="3" spans="1:19" ht="15" customHeight="1" x14ac:dyDescent="0.2">
      <c r="I3" s="284"/>
      <c r="J3" s="284"/>
      <c r="K3" s="284"/>
      <c r="L3" s="284"/>
      <c r="M3" s="285"/>
      <c r="N3" s="31" t="s">
        <v>147</v>
      </c>
      <c r="O3" s="648" t="str">
        <f>'Seite 1'!$AB$13</f>
        <v/>
      </c>
      <c r="P3" s="649"/>
      <c r="Q3" s="649"/>
      <c r="R3" s="649"/>
      <c r="S3" s="650"/>
    </row>
    <row r="4" spans="1:19" ht="15" customHeight="1" x14ac:dyDescent="0.2">
      <c r="I4" s="284"/>
      <c r="J4" s="284"/>
      <c r="K4" s="284"/>
      <c r="L4" s="284"/>
      <c r="M4" s="285"/>
      <c r="N4" s="134" t="s">
        <v>145</v>
      </c>
      <c r="O4" s="651">
        <f ca="1">'Seite 1'!$O$17</f>
        <v>44462</v>
      </c>
      <c r="P4" s="668"/>
      <c r="Q4" s="668"/>
      <c r="R4" s="668"/>
      <c r="S4" s="669"/>
    </row>
    <row r="5" spans="1:19" ht="12" customHeight="1" x14ac:dyDescent="0.2">
      <c r="N5" s="286"/>
      <c r="O5" s="286"/>
      <c r="P5" s="286"/>
      <c r="Q5" s="286"/>
    </row>
    <row r="6" spans="1:19" s="8" customFormat="1" ht="15" customHeight="1" x14ac:dyDescent="0.2">
      <c r="A6" s="5" t="s">
        <v>128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305"/>
      <c r="P7" s="305"/>
      <c r="Q7" s="305"/>
      <c r="R7" s="304"/>
      <c r="S7" s="306"/>
    </row>
    <row r="8" spans="1:19" ht="12" customHeight="1" x14ac:dyDescent="0.2">
      <c r="A8" s="307" t="s">
        <v>186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9"/>
    </row>
    <row r="9" spans="1:19" ht="12" customHeight="1" x14ac:dyDescent="0.2">
      <c r="A9" s="307" t="s">
        <v>133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9"/>
    </row>
    <row r="10" spans="1:19" ht="12" customHeight="1" x14ac:dyDescent="0.2">
      <c r="A10" s="307" t="s">
        <v>134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</row>
    <row r="11" spans="1:19" ht="5.0999999999999996" customHeight="1" x14ac:dyDescent="0.2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09"/>
    </row>
    <row r="12" spans="1:19" ht="12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</row>
    <row r="13" spans="1:19" ht="12" customHeight="1" x14ac:dyDescent="0.2">
      <c r="A13" s="287" t="s">
        <v>107</v>
      </c>
      <c r="B13" s="288"/>
      <c r="C13" s="288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S13" s="28"/>
    </row>
    <row r="14" spans="1:19" ht="5.0999999999999996" customHeight="1" x14ac:dyDescent="0.2">
      <c r="A14" s="287"/>
      <c r="B14" s="288"/>
      <c r="C14" s="288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S14" s="28"/>
    </row>
    <row r="15" spans="1:19" ht="5.0999999999999996" customHeight="1" x14ac:dyDescent="0.2">
      <c r="A15" s="292"/>
      <c r="B15" s="293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  <c r="O15" s="295"/>
      <c r="P15" s="295"/>
      <c r="Q15" s="295"/>
      <c r="R15" s="295"/>
      <c r="S15" s="296"/>
    </row>
    <row r="16" spans="1:19" ht="12" customHeight="1" x14ac:dyDescent="0.2">
      <c r="A16" s="36" t="s">
        <v>108</v>
      </c>
      <c r="E16" s="312" t="s">
        <v>112</v>
      </c>
      <c r="F16" s="29" t="s">
        <v>113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28"/>
    </row>
    <row r="17" spans="1:19" ht="12" customHeight="1" x14ac:dyDescent="0.2">
      <c r="A17" s="36"/>
      <c r="E17" s="312" t="s">
        <v>112</v>
      </c>
      <c r="F17" s="29" t="s">
        <v>114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S17" s="28"/>
    </row>
    <row r="18" spans="1:19" ht="12" customHeight="1" x14ac:dyDescent="0.2">
      <c r="A18" s="36"/>
      <c r="E18" s="312" t="s">
        <v>112</v>
      </c>
      <c r="F18" s="29" t="s">
        <v>115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S18" s="28"/>
    </row>
    <row r="19" spans="1:19" ht="12" customHeight="1" x14ac:dyDescent="0.2">
      <c r="A19" s="36"/>
      <c r="E19" s="312" t="s">
        <v>112</v>
      </c>
      <c r="F19" s="29" t="s">
        <v>116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28"/>
    </row>
    <row r="20" spans="1:19" ht="12" customHeight="1" x14ac:dyDescent="0.2">
      <c r="A20" s="36"/>
      <c r="E20" s="312" t="s">
        <v>112</v>
      </c>
      <c r="F20" s="29" t="s">
        <v>117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28"/>
    </row>
    <row r="21" spans="1:19" ht="5.0999999999999996" customHeight="1" x14ac:dyDescent="0.2">
      <c r="A21" s="297"/>
      <c r="B21" s="298"/>
      <c r="C21" s="298"/>
      <c r="D21" s="298"/>
      <c r="E21" s="313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8"/>
      <c r="S21" s="300"/>
    </row>
    <row r="22" spans="1:19" ht="5.0999999999999996" customHeight="1" x14ac:dyDescent="0.2">
      <c r="A22" s="301"/>
      <c r="B22" s="295"/>
      <c r="C22" s="295"/>
      <c r="D22" s="302"/>
      <c r="E22" s="314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295"/>
      <c r="S22" s="296"/>
    </row>
    <row r="23" spans="1:19" ht="12" customHeight="1" x14ac:dyDescent="0.2">
      <c r="A23" s="36" t="s">
        <v>109</v>
      </c>
      <c r="E23" s="312" t="s">
        <v>112</v>
      </c>
      <c r="F23" s="29" t="s">
        <v>118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28"/>
    </row>
    <row r="24" spans="1:19" ht="12" customHeight="1" x14ac:dyDescent="0.2">
      <c r="A24" s="36"/>
      <c r="E24" s="312" t="s">
        <v>112</v>
      </c>
      <c r="F24" s="29" t="s">
        <v>204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8"/>
    </row>
    <row r="25" spans="1:19" ht="12" customHeight="1" x14ac:dyDescent="0.2">
      <c r="A25" s="36"/>
      <c r="F25" s="29" t="s">
        <v>205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28"/>
    </row>
    <row r="26" spans="1:19" ht="12" customHeight="1" x14ac:dyDescent="0.2">
      <c r="A26" s="36"/>
      <c r="E26" s="312" t="s">
        <v>112</v>
      </c>
      <c r="F26" s="29" t="s">
        <v>119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S26" s="28"/>
    </row>
    <row r="27" spans="1:19" ht="5.0999999999999996" customHeight="1" x14ac:dyDescent="0.2">
      <c r="A27" s="297"/>
      <c r="B27" s="298"/>
      <c r="C27" s="298"/>
      <c r="D27" s="299"/>
      <c r="E27" s="315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8"/>
      <c r="S27" s="300"/>
    </row>
    <row r="28" spans="1:19" ht="5.0999999999999996" customHeight="1" x14ac:dyDescent="0.2">
      <c r="A28" s="36"/>
      <c r="D28" s="29"/>
      <c r="E28" s="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8"/>
    </row>
    <row r="29" spans="1:19" ht="12" customHeight="1" x14ac:dyDescent="0.2">
      <c r="A29" s="36" t="s">
        <v>110</v>
      </c>
      <c r="E29" s="312" t="s">
        <v>112</v>
      </c>
      <c r="F29" s="29" t="s">
        <v>120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S29" s="28"/>
    </row>
    <row r="30" spans="1:19" ht="12" customHeight="1" x14ac:dyDescent="0.2">
      <c r="A30" s="36"/>
      <c r="E30" s="312"/>
      <c r="F30" s="29" t="s">
        <v>121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S30" s="28"/>
    </row>
    <row r="31" spans="1:19" ht="5.0999999999999996" customHeight="1" x14ac:dyDescent="0.2">
      <c r="A31" s="297"/>
      <c r="B31" s="298"/>
      <c r="C31" s="298"/>
      <c r="D31" s="299"/>
      <c r="E31" s="315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8"/>
      <c r="S31" s="300"/>
    </row>
    <row r="32" spans="1:19" ht="5.0999999999999996" customHeight="1" x14ac:dyDescent="0.2">
      <c r="A32" s="36"/>
      <c r="D32" s="29"/>
      <c r="E32" s="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S32" s="28"/>
    </row>
    <row r="33" spans="1:19" ht="12" customHeight="1" x14ac:dyDescent="0.2">
      <c r="A33" s="287" t="s">
        <v>203</v>
      </c>
      <c r="D33" s="29"/>
      <c r="E33" s="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S33" s="28"/>
    </row>
    <row r="34" spans="1:19" ht="5.0999999999999996" customHeight="1" x14ac:dyDescent="0.2">
      <c r="A34" s="36"/>
      <c r="D34" s="29"/>
      <c r="E34" s="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S34" s="28"/>
    </row>
    <row r="35" spans="1:19" ht="12" customHeight="1" x14ac:dyDescent="0.2">
      <c r="A35" s="618" t="s">
        <v>217</v>
      </c>
      <c r="B35" s="619"/>
      <c r="C35" s="619"/>
      <c r="D35" s="619"/>
      <c r="E35" s="30" t="s">
        <v>199</v>
      </c>
      <c r="F35" s="29" t="s">
        <v>202</v>
      </c>
      <c r="G35" s="29"/>
      <c r="I35" s="29"/>
      <c r="J35" s="29"/>
      <c r="K35" s="29"/>
      <c r="L35" s="29"/>
      <c r="M35" s="29"/>
      <c r="N35" s="29"/>
      <c r="O35" s="29"/>
      <c r="P35" s="29"/>
      <c r="Q35" s="29"/>
      <c r="S35" s="28"/>
    </row>
    <row r="36" spans="1:19" ht="12" customHeight="1" x14ac:dyDescent="0.2">
      <c r="A36" s="618"/>
      <c r="B36" s="619"/>
      <c r="C36" s="619"/>
      <c r="D36" s="619"/>
      <c r="E36" s="30" t="s">
        <v>200</v>
      </c>
      <c r="F36" s="29" t="s">
        <v>196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S36" s="28"/>
    </row>
    <row r="37" spans="1:19" ht="12" customHeight="1" x14ac:dyDescent="0.2">
      <c r="A37" s="618"/>
      <c r="B37" s="619"/>
      <c r="C37" s="619"/>
      <c r="D37" s="619"/>
      <c r="E37" s="30"/>
      <c r="F37" s="29" t="s">
        <v>197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S37" s="28"/>
    </row>
    <row r="38" spans="1:19" ht="12" customHeight="1" x14ac:dyDescent="0.2">
      <c r="A38" s="618"/>
      <c r="B38" s="619"/>
      <c r="C38" s="619"/>
      <c r="D38" s="619"/>
      <c r="E38" s="30"/>
      <c r="F38" s="29" t="s">
        <v>198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S38" s="28"/>
    </row>
    <row r="39" spans="1:19" ht="12" customHeight="1" x14ac:dyDescent="0.2">
      <c r="A39" s="618"/>
      <c r="B39" s="619"/>
      <c r="C39" s="619"/>
      <c r="D39" s="619"/>
      <c r="E39" s="30" t="s">
        <v>201</v>
      </c>
      <c r="F39" s="29" t="s">
        <v>206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S39" s="28"/>
    </row>
    <row r="40" spans="1:19" ht="12" customHeight="1" x14ac:dyDescent="0.2">
      <c r="A40" s="618"/>
      <c r="B40" s="619"/>
      <c r="C40" s="619"/>
      <c r="D40" s="619"/>
      <c r="E40" s="30"/>
      <c r="F40" s="29" t="s">
        <v>207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S40" s="28"/>
    </row>
    <row r="41" spans="1:19" ht="5.0999999999999996" customHeight="1" x14ac:dyDescent="0.2">
      <c r="A41" s="289"/>
      <c r="B41" s="18"/>
      <c r="C41" s="18"/>
      <c r="D41" s="18"/>
      <c r="E41" s="290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18"/>
      <c r="S41" s="19"/>
    </row>
    <row r="42" spans="1:19" ht="5.0999999999999996" customHeight="1" x14ac:dyDescent="0.2">
      <c r="A42" s="316"/>
      <c r="B42" s="304"/>
      <c r="C42" s="304"/>
      <c r="D42" s="304"/>
      <c r="E42" s="317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04"/>
      <c r="S42" s="306"/>
    </row>
    <row r="43" spans="1:19" ht="12" customHeight="1" x14ac:dyDescent="0.2">
      <c r="A43" s="319" t="s">
        <v>187</v>
      </c>
      <c r="B43" s="311"/>
      <c r="C43" s="311"/>
      <c r="D43" s="311"/>
      <c r="E43" s="320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11"/>
      <c r="S43" s="309"/>
    </row>
    <row r="44" spans="1:19" ht="12" customHeight="1" x14ac:dyDescent="0.2">
      <c r="A44" s="319" t="s">
        <v>122</v>
      </c>
      <c r="B44" s="311"/>
      <c r="C44" s="311"/>
      <c r="D44" s="311"/>
      <c r="E44" s="320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11"/>
      <c r="S44" s="309"/>
    </row>
    <row r="45" spans="1:19" ht="5.0999999999999996" customHeight="1" x14ac:dyDescent="0.2">
      <c r="A45" s="322"/>
      <c r="B45" s="323"/>
      <c r="C45" s="323"/>
      <c r="D45" s="323"/>
      <c r="E45" s="324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3"/>
      <c r="S45" s="326"/>
    </row>
    <row r="46" spans="1:19" ht="12" customHeight="1" x14ac:dyDescent="0.2">
      <c r="A46" s="37"/>
      <c r="S46" s="28"/>
    </row>
    <row r="47" spans="1:19" ht="12" customHeight="1" x14ac:dyDescent="0.2">
      <c r="A47" s="37"/>
      <c r="S47" s="28"/>
    </row>
    <row r="48" spans="1:19" ht="12" customHeight="1" x14ac:dyDescent="0.2">
      <c r="A48" s="37"/>
      <c r="S48" s="28"/>
    </row>
    <row r="49" spans="1:19" ht="12" customHeight="1" x14ac:dyDescent="0.2">
      <c r="A49" s="37"/>
      <c r="S49" s="28"/>
    </row>
    <row r="50" spans="1:19" ht="12" customHeight="1" x14ac:dyDescent="0.2">
      <c r="A50" s="37"/>
      <c r="S50" s="28"/>
    </row>
    <row r="51" spans="1:19" ht="12" customHeight="1" x14ac:dyDescent="0.2">
      <c r="A51" s="37"/>
      <c r="S51" s="28"/>
    </row>
    <row r="52" spans="1:19" ht="12" customHeight="1" x14ac:dyDescent="0.2">
      <c r="A52" s="37"/>
      <c r="S52" s="28"/>
    </row>
    <row r="53" spans="1:19" ht="12" customHeight="1" x14ac:dyDescent="0.2">
      <c r="A53" s="37"/>
      <c r="S53" s="28"/>
    </row>
    <row r="54" spans="1:19" ht="12" customHeight="1" x14ac:dyDescent="0.2">
      <c r="A54" s="37"/>
      <c r="S54" s="28"/>
    </row>
    <row r="55" spans="1:19" ht="12" customHeight="1" x14ac:dyDescent="0.2">
      <c r="A55" s="37"/>
      <c r="S55" s="28"/>
    </row>
    <row r="56" spans="1:19" ht="12" customHeight="1" x14ac:dyDescent="0.2">
      <c r="A56" s="37"/>
      <c r="S56" s="28"/>
    </row>
    <row r="57" spans="1:19" ht="12" customHeight="1" x14ac:dyDescent="0.2">
      <c r="A57" s="37"/>
      <c r="S57" s="28"/>
    </row>
    <row r="58" spans="1:19" ht="12" customHeight="1" x14ac:dyDescent="0.2">
      <c r="A58" s="37"/>
      <c r="S58" s="28"/>
    </row>
    <row r="59" spans="1:19" ht="12" customHeight="1" x14ac:dyDescent="0.2">
      <c r="A59" s="37"/>
      <c r="S59" s="28"/>
    </row>
    <row r="60" spans="1:19" ht="12" customHeight="1" x14ac:dyDescent="0.2">
      <c r="A60" s="37"/>
      <c r="S60" s="28"/>
    </row>
    <row r="61" spans="1:19" ht="12" customHeight="1" x14ac:dyDescent="0.2">
      <c r="A61" s="37"/>
      <c r="S61" s="28"/>
    </row>
    <row r="62" spans="1:19" ht="12" customHeight="1" x14ac:dyDescent="0.2">
      <c r="A62" s="37"/>
      <c r="S62" s="28"/>
    </row>
    <row r="63" spans="1:19" ht="12" customHeight="1" x14ac:dyDescent="0.2">
      <c r="A63" s="37"/>
      <c r="S63" s="28"/>
    </row>
    <row r="64" spans="1:19" ht="12" customHeight="1" x14ac:dyDescent="0.2">
      <c r="A64" s="37"/>
      <c r="S64" s="28"/>
    </row>
    <row r="65" spans="1:19" ht="12" customHeight="1" x14ac:dyDescent="0.2">
      <c r="A65" s="37"/>
      <c r="S65" s="28"/>
    </row>
    <row r="66" spans="1:19" ht="12" customHeight="1" x14ac:dyDescent="0.2">
      <c r="A66" s="37"/>
      <c r="S66" s="28"/>
    </row>
    <row r="67" spans="1:19" ht="12" customHeight="1" x14ac:dyDescent="0.2">
      <c r="A67" s="37"/>
      <c r="S67" s="28"/>
    </row>
    <row r="68" spans="1:19" ht="12" customHeight="1" x14ac:dyDescent="0.2">
      <c r="A68" s="37"/>
      <c r="S68" s="28"/>
    </row>
    <row r="69" spans="1:19" ht="12" customHeight="1" x14ac:dyDescent="0.2">
      <c r="A69" s="37"/>
      <c r="S69" s="28"/>
    </row>
    <row r="70" spans="1:19" ht="12" customHeight="1" x14ac:dyDescent="0.2">
      <c r="A70" s="37"/>
      <c r="S70" s="28"/>
    </row>
    <row r="71" spans="1:19" ht="12" customHeight="1" x14ac:dyDescent="0.2">
      <c r="A71" s="37"/>
      <c r="S71" s="28"/>
    </row>
    <row r="72" spans="1:19" ht="12" customHeight="1" x14ac:dyDescent="0.2">
      <c r="A72" s="37"/>
      <c r="S72" s="28"/>
    </row>
    <row r="73" spans="1:19" ht="12" customHeight="1" x14ac:dyDescent="0.2">
      <c r="A73" s="699" t="s">
        <v>111</v>
      </c>
      <c r="B73" s="700"/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  <c r="S73" s="28"/>
    </row>
    <row r="74" spans="1:19" ht="5.0999999999999996" customHeight="1" x14ac:dyDescent="0.2">
      <c r="A74" s="5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</row>
    <row r="76" spans="1:19" ht="12" customHeight="1" x14ac:dyDescent="0.2">
      <c r="A76" s="56" t="str">
        <f>'Seite 1'!$A$66</f>
        <v>VWN Armutsprävention</v>
      </c>
      <c r="B76" s="56"/>
      <c r="C76" s="56"/>
    </row>
    <row r="77" spans="1:19" ht="12" customHeight="1" x14ac:dyDescent="0.2">
      <c r="A77" s="56" t="str">
        <f>'Seite 1'!$A$67</f>
        <v>Formularversion: V 1.5 vom 23.09.21</v>
      </c>
      <c r="B77" s="56"/>
      <c r="C77" s="56"/>
    </row>
  </sheetData>
  <sheetProtection password="8067" sheet="1" objects="1" scenarios="1" autoFilter="0"/>
  <mergeCells count="6">
    <mergeCell ref="A73:R73"/>
    <mergeCell ref="O1:S1"/>
    <mergeCell ref="O4:S4"/>
    <mergeCell ref="O2:S2"/>
    <mergeCell ref="O3:S3"/>
    <mergeCell ref="A35:D40"/>
  </mergeCells>
  <conditionalFormatting sqref="O1:S4">
    <cfRule type="cellIs" dxfId="97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Y571"/>
  <sheetViews>
    <sheetView showGridLines="0" topLeftCell="B18" zoomScaleNormal="100" zoomScaleSheetLayoutView="100" workbookViewId="0">
      <selection activeCell="D32" sqref="D32:E32"/>
    </sheetView>
  </sheetViews>
  <sheetFormatPr baseColWidth="10" defaultRowHeight="12" x14ac:dyDescent="0.2"/>
  <cols>
    <col min="1" max="1" width="5.7109375" style="171" hidden="1" customWidth="1"/>
    <col min="2" max="2" width="5.7109375" style="171" customWidth="1"/>
    <col min="3" max="5" width="12.7109375" style="171" customWidth="1"/>
    <col min="6" max="6" width="1.7109375" style="171" customWidth="1"/>
    <col min="7" max="7" width="12.7109375" style="171" customWidth="1"/>
    <col min="8" max="8" width="35.7109375" style="171" customWidth="1"/>
    <col min="9" max="9" width="5.7109375" style="171" customWidth="1"/>
    <col min="10" max="21" width="10.7109375" style="171" customWidth="1"/>
    <col min="22" max="22" width="12.7109375" style="171" customWidth="1"/>
    <col min="23" max="23" width="5.7109375" style="395" hidden="1" customWidth="1"/>
    <col min="24" max="25" width="11.42578125" style="54"/>
    <col min="26" max="16384" width="11.42578125" style="171"/>
  </cols>
  <sheetData>
    <row r="1" spans="1:23" ht="12" hidden="1" customHeight="1" x14ac:dyDescent="0.2">
      <c r="A1" s="250"/>
      <c r="B1" s="386" t="s">
        <v>75</v>
      </c>
      <c r="C1" s="386"/>
      <c r="D1" s="386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394"/>
    </row>
    <row r="2" spans="1:23" ht="12" hidden="1" customHeight="1" x14ac:dyDescent="0.2">
      <c r="A2" s="250"/>
      <c r="B2" s="386" t="s">
        <v>76</v>
      </c>
      <c r="C2" s="386"/>
      <c r="D2" s="386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394"/>
    </row>
    <row r="3" spans="1:23" ht="12" hidden="1" customHeight="1" x14ac:dyDescent="0.2">
      <c r="A3" s="250"/>
      <c r="B3" s="386" t="s">
        <v>77</v>
      </c>
      <c r="C3" s="386"/>
      <c r="D3" s="386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394"/>
    </row>
    <row r="4" spans="1:23" ht="12" hidden="1" customHeight="1" x14ac:dyDescent="0.2">
      <c r="A4" s="250"/>
      <c r="B4" s="389" t="s">
        <v>143</v>
      </c>
      <c r="C4" s="386"/>
      <c r="D4" s="386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394"/>
    </row>
    <row r="5" spans="1:23" ht="12" hidden="1" customHeight="1" x14ac:dyDescent="0.2">
      <c r="A5" s="250"/>
      <c r="B5" s="392" t="str">
        <f>"$B$18:$V$"&amp;LOOKUP(2,1/(W1:W570=1),ROW(W:W))</f>
        <v>$B$18:$V$30</v>
      </c>
      <c r="C5" s="475"/>
      <c r="D5" s="47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6"/>
      <c r="V5" s="236"/>
      <c r="W5" s="394"/>
    </row>
    <row r="6" spans="1:23" ht="12" hidden="1" customHeight="1" x14ac:dyDescent="0.2">
      <c r="A6" s="250"/>
      <c r="B6" s="389"/>
      <c r="C6" s="475"/>
      <c r="D6" s="475"/>
      <c r="E6" s="235"/>
      <c r="F6" s="235"/>
      <c r="G6" s="495" t="s">
        <v>210</v>
      </c>
      <c r="H6" s="496" t="s">
        <v>211</v>
      </c>
      <c r="I6" s="497">
        <f>IF(U19="",0.000000000001,VLOOKUP(U19,G7:H17,2,FALSE))</f>
        <v>9.9999999999999998E-13</v>
      </c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6"/>
      <c r="V6" s="236"/>
      <c r="W6" s="394"/>
    </row>
    <row r="7" spans="1:23" ht="12" hidden="1" customHeight="1" x14ac:dyDescent="0.2">
      <c r="A7" s="250"/>
      <c r="B7" s="389"/>
      <c r="C7" s="475"/>
      <c r="D7" s="475"/>
      <c r="E7" s="235"/>
      <c r="F7" s="235"/>
      <c r="G7" s="495" t="s">
        <v>212</v>
      </c>
      <c r="H7" s="496">
        <v>9.9999999999999998E-13</v>
      </c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6"/>
      <c r="V7" s="236"/>
      <c r="W7" s="394"/>
    </row>
    <row r="8" spans="1:23" ht="12" hidden="1" customHeight="1" x14ac:dyDescent="0.2">
      <c r="A8" s="250"/>
      <c r="B8" s="389"/>
      <c r="C8" s="475"/>
      <c r="D8" s="475"/>
      <c r="E8" s="235"/>
      <c r="F8" s="235"/>
      <c r="G8" s="495">
        <v>2014</v>
      </c>
      <c r="H8" s="498">
        <v>251</v>
      </c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  <c r="V8" s="236"/>
      <c r="W8" s="394"/>
    </row>
    <row r="9" spans="1:23" ht="12" hidden="1" customHeight="1" x14ac:dyDescent="0.2">
      <c r="A9" s="250"/>
      <c r="B9" s="389"/>
      <c r="C9" s="475"/>
      <c r="D9" s="475"/>
      <c r="E9" s="235"/>
      <c r="F9" s="235"/>
      <c r="G9" s="495">
        <v>2015</v>
      </c>
      <c r="H9" s="498">
        <v>254</v>
      </c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6"/>
      <c r="V9" s="236"/>
      <c r="W9" s="394"/>
    </row>
    <row r="10" spans="1:23" ht="12" hidden="1" customHeight="1" x14ac:dyDescent="0.2">
      <c r="A10" s="250"/>
      <c r="B10" s="389"/>
      <c r="C10" s="475"/>
      <c r="D10" s="475"/>
      <c r="E10" s="235"/>
      <c r="F10" s="235"/>
      <c r="G10" s="495">
        <v>2016</v>
      </c>
      <c r="H10" s="498">
        <v>253</v>
      </c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6"/>
      <c r="V10" s="236"/>
      <c r="W10" s="394"/>
    </row>
    <row r="11" spans="1:23" ht="12" hidden="1" customHeight="1" x14ac:dyDescent="0.2">
      <c r="A11" s="250"/>
      <c r="B11" s="389"/>
      <c r="C11" s="475"/>
      <c r="D11" s="475"/>
      <c r="E11" s="235"/>
      <c r="F11" s="235"/>
      <c r="G11" s="495">
        <v>2017</v>
      </c>
      <c r="H11" s="498">
        <v>251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  <c r="V11" s="236"/>
      <c r="W11" s="394"/>
    </row>
    <row r="12" spans="1:23" ht="12" hidden="1" customHeight="1" x14ac:dyDescent="0.2">
      <c r="A12" s="250"/>
      <c r="B12" s="389"/>
      <c r="C12" s="475"/>
      <c r="D12" s="475"/>
      <c r="E12" s="235"/>
      <c r="F12" s="235"/>
      <c r="G12" s="495">
        <v>2018</v>
      </c>
      <c r="H12" s="498">
        <v>251</v>
      </c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236"/>
      <c r="W12" s="394"/>
    </row>
    <row r="13" spans="1:23" ht="12" hidden="1" customHeight="1" x14ac:dyDescent="0.2">
      <c r="A13" s="250"/>
      <c r="B13" s="389"/>
      <c r="C13" s="475"/>
      <c r="D13" s="475"/>
      <c r="E13" s="235"/>
      <c r="F13" s="235"/>
      <c r="G13" s="495">
        <v>2019</v>
      </c>
      <c r="H13" s="528">
        <v>250</v>
      </c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236"/>
      <c r="W13" s="394"/>
    </row>
    <row r="14" spans="1:23" ht="12" hidden="1" customHeight="1" x14ac:dyDescent="0.2">
      <c r="A14" s="250"/>
      <c r="B14" s="389"/>
      <c r="C14" s="475"/>
      <c r="D14" s="475"/>
      <c r="E14" s="235"/>
      <c r="F14" s="235"/>
      <c r="G14" s="495">
        <v>2020</v>
      </c>
      <c r="H14" s="498">
        <v>255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6"/>
      <c r="V14" s="236"/>
      <c r="W14" s="394"/>
    </row>
    <row r="15" spans="1:23" ht="12" hidden="1" customHeight="1" x14ac:dyDescent="0.2">
      <c r="A15" s="250"/>
      <c r="B15" s="389"/>
      <c r="C15" s="475"/>
      <c r="D15" s="475"/>
      <c r="E15" s="235"/>
      <c r="F15" s="235"/>
      <c r="G15" s="495">
        <v>2021</v>
      </c>
      <c r="H15" s="528">
        <v>255</v>
      </c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236"/>
      <c r="W15" s="394"/>
    </row>
    <row r="16" spans="1:23" ht="12" hidden="1" customHeight="1" x14ac:dyDescent="0.2">
      <c r="A16" s="250"/>
      <c r="B16" s="389"/>
      <c r="C16" s="475"/>
      <c r="D16" s="475"/>
      <c r="E16" s="235"/>
      <c r="F16" s="235"/>
      <c r="G16" s="495">
        <v>2022</v>
      </c>
      <c r="H16" s="528">
        <v>252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36"/>
      <c r="W16" s="394"/>
    </row>
    <row r="17" spans="1:25" ht="12" hidden="1" customHeight="1" x14ac:dyDescent="0.2">
      <c r="A17" s="250"/>
      <c r="B17" s="389"/>
      <c r="C17" s="386"/>
      <c r="D17" s="386"/>
      <c r="E17" s="235"/>
      <c r="F17" s="235"/>
      <c r="G17" s="495">
        <v>2023</v>
      </c>
      <c r="H17" s="528">
        <v>250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236"/>
      <c r="W17" s="394"/>
    </row>
    <row r="18" spans="1:25" ht="15" customHeight="1" x14ac:dyDescent="0.2">
      <c r="A18" s="250"/>
      <c r="B18" s="260" t="str">
        <f>'Seite 2 ZN'!$A$18</f>
        <v>1.</v>
      </c>
      <c r="C18" s="259" t="str">
        <f>'Seite 2 ZN'!$B$18</f>
        <v>Ausgaben für Personal</v>
      </c>
      <c r="D18" s="153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T18" s="31" t="s">
        <v>144</v>
      </c>
      <c r="U18" s="645">
        <f>'Seite 1'!$O$18</f>
        <v>0</v>
      </c>
      <c r="V18" s="647"/>
      <c r="W18" s="394"/>
    </row>
    <row r="19" spans="1:25" ht="15" customHeight="1" x14ac:dyDescent="0.2">
      <c r="A19" s="250"/>
      <c r="B19" s="257" t="str">
        <f>'Seite 2 ZN'!$A$19</f>
        <v>1.1</v>
      </c>
      <c r="C19" s="258" t="str">
        <f>'Seite 2 ZN'!$B$19</f>
        <v>Arbeitsentgelte (AN-Brutto)</v>
      </c>
      <c r="D19" s="152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T19" s="31" t="s">
        <v>146</v>
      </c>
      <c r="U19" s="645" t="str">
        <f>'Seite 1'!$AA$14</f>
        <v/>
      </c>
      <c r="V19" s="647"/>
      <c r="W19" s="394"/>
      <c r="Y19" s="171"/>
    </row>
    <row r="20" spans="1:25" ht="15" customHeight="1" x14ac:dyDescent="0.2">
      <c r="A20" s="250"/>
      <c r="B20" s="257" t="str">
        <f>'Seite 2 ZN'!$A$20</f>
        <v>1.2</v>
      </c>
      <c r="C20" s="171" t="str">
        <f>'Seite 2 ZN'!$B$20</f>
        <v>Pauschale für Sozialabgaben inkl. Berufsgenossenschaft</v>
      </c>
      <c r="D20" s="152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T20" s="31" t="s">
        <v>147</v>
      </c>
      <c r="U20" s="648" t="str">
        <f>'Seite 1'!$AB$14</f>
        <v/>
      </c>
      <c r="V20" s="650"/>
      <c r="W20" s="394"/>
      <c r="Y20" s="171"/>
    </row>
    <row r="21" spans="1:25" ht="15" customHeight="1" x14ac:dyDescent="0.2">
      <c r="A21" s="250"/>
      <c r="D21" s="152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T21" s="134" t="s">
        <v>145</v>
      </c>
      <c r="U21" s="651">
        <f ca="1">'Seite 1'!$O$17</f>
        <v>44462</v>
      </c>
      <c r="V21" s="653"/>
      <c r="W21" s="394"/>
      <c r="Y21" s="171"/>
    </row>
    <row r="22" spans="1:25" ht="15" customHeight="1" x14ac:dyDescent="0.2">
      <c r="A22" s="250"/>
      <c r="U22" s="140"/>
      <c r="V22" s="140" t="str">
        <f>'Seite 1'!$A$66</f>
        <v>VWN Armutsprävention</v>
      </c>
      <c r="W22" s="394"/>
    </row>
    <row r="23" spans="1:25" ht="15" customHeight="1" x14ac:dyDescent="0.2">
      <c r="A23" s="250"/>
      <c r="U23" s="141"/>
      <c r="V23" s="141" t="str">
        <f>'Seite 1'!$A$67</f>
        <v>Formularversion: V 1.5 vom 23.09.21</v>
      </c>
      <c r="W23" s="394"/>
    </row>
    <row r="24" spans="1:25" ht="18" customHeight="1" x14ac:dyDescent="0.2">
      <c r="A24" s="250"/>
      <c r="B24" s="237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422" t="str">
        <f>C19</f>
        <v>Arbeitsentgelte (AN-Brutto)</v>
      </c>
      <c r="Q24" s="175"/>
      <c r="R24" s="175"/>
      <c r="S24" s="175"/>
      <c r="T24" s="174"/>
      <c r="U24" s="175"/>
      <c r="V24" s="188">
        <f>SUMPRODUCT((G31:G570="projektbezogenes Arbeitsentgelt (AN-Brutto)")*ROUND(V31:V570,2))</f>
        <v>0</v>
      </c>
      <c r="W24" s="394"/>
    </row>
    <row r="25" spans="1:25" ht="5.0999999999999996" customHeight="1" x14ac:dyDescent="0.2">
      <c r="A25" s="250"/>
      <c r="V25" s="189"/>
      <c r="W25" s="394"/>
    </row>
    <row r="26" spans="1:25" s="189" customFormat="1" ht="18" customHeight="1" x14ac:dyDescent="0.2">
      <c r="A26" s="251"/>
      <c r="B26" s="237"/>
      <c r="C26" s="173"/>
      <c r="D26" s="173"/>
      <c r="E26" s="173"/>
      <c r="F26" s="173"/>
      <c r="G26" s="175"/>
      <c r="H26" s="175"/>
      <c r="I26" s="175"/>
      <c r="J26" s="176"/>
      <c r="K26" s="176"/>
      <c r="L26" s="176"/>
      <c r="M26" s="176"/>
      <c r="N26" s="176"/>
      <c r="O26" s="173"/>
      <c r="P26" s="422" t="str">
        <f>C20</f>
        <v>Pauschale für Sozialabgaben inkl. Berufsgenossenschaft</v>
      </c>
      <c r="Q26" s="175"/>
      <c r="R26" s="175"/>
      <c r="S26" s="175"/>
      <c r="T26" s="174"/>
      <c r="U26" s="248">
        <v>0.20175000000000001</v>
      </c>
      <c r="V26" s="188">
        <f>SUMPRODUCT((G31:G570=P26)*ROUND(V31:V570,2))</f>
        <v>0</v>
      </c>
      <c r="W26" s="394"/>
      <c r="X26" s="54"/>
      <c r="Y26" s="54"/>
    </row>
    <row r="27" spans="1:25" ht="12" customHeight="1" x14ac:dyDescent="0.2">
      <c r="A27" s="250"/>
      <c r="W27" s="394"/>
    </row>
    <row r="28" spans="1:25" ht="15" customHeight="1" x14ac:dyDescent="0.2">
      <c r="A28" s="250"/>
      <c r="B28" s="155" t="str">
        <f ca="1">CONCATENATE("Belegliste¹ für Ausgabenart ",$B$19," ",$C$19," und ",B20," ",C20," - Aktenzeichen ",IF($U$18=0,"__________",$U$18)," - Nachweis vom ",IF($U$21=0,"_________",TEXT($U$21,"TT.MM.JJJJ")))</f>
        <v>Belegliste¹ für Ausgabenart 1.1 Arbeitsentgelte (AN-Brutto) und 1.2 Pauschale für Sozialabgaben inkl. Berufsgenossenschaft - Aktenzeichen __________ - Nachweis vom 23.09.2021</v>
      </c>
      <c r="C28" s="155"/>
      <c r="D28" s="155"/>
      <c r="W28" s="394"/>
    </row>
    <row r="29" spans="1:25" ht="5.0999999999999996" customHeight="1" x14ac:dyDescent="0.2">
      <c r="A29" s="250"/>
      <c r="W29" s="394"/>
    </row>
    <row r="30" spans="1:25" ht="24" customHeight="1" thickBot="1" x14ac:dyDescent="0.25">
      <c r="A30" s="250"/>
      <c r="B30" s="706" t="s">
        <v>79</v>
      </c>
      <c r="C30" s="707"/>
      <c r="D30" s="707"/>
      <c r="E30" s="707"/>
      <c r="F30" s="708"/>
      <c r="G30" s="703" t="s">
        <v>82</v>
      </c>
      <c r="H30" s="704"/>
      <c r="I30" s="705"/>
      <c r="J30" s="220" t="str">
        <f>IF(OR($U$19="",$U$19="____",$U$19=0),"",DATE($U$19,COLUMN()-9,1))</f>
        <v/>
      </c>
      <c r="K30" s="220" t="str">
        <f t="shared" ref="K30:U30" si="0">IF(OR($U$19="",$U$19="____",$U$19=0),"",DATE($U$19,COLUMN()-9,1))</f>
        <v/>
      </c>
      <c r="L30" s="220" t="str">
        <f t="shared" si="0"/>
        <v/>
      </c>
      <c r="M30" s="220" t="str">
        <f t="shared" si="0"/>
        <v/>
      </c>
      <c r="N30" s="220" t="str">
        <f t="shared" si="0"/>
        <v/>
      </c>
      <c r="O30" s="220" t="str">
        <f t="shared" si="0"/>
        <v/>
      </c>
      <c r="P30" s="220" t="str">
        <f t="shared" si="0"/>
        <v/>
      </c>
      <c r="Q30" s="220" t="str">
        <f t="shared" si="0"/>
        <v/>
      </c>
      <c r="R30" s="220" t="str">
        <f t="shared" si="0"/>
        <v/>
      </c>
      <c r="S30" s="220" t="str">
        <f t="shared" si="0"/>
        <v/>
      </c>
      <c r="T30" s="220" t="str">
        <f t="shared" si="0"/>
        <v/>
      </c>
      <c r="U30" s="220" t="str">
        <f t="shared" si="0"/>
        <v/>
      </c>
      <c r="V30" s="221" t="s">
        <v>85</v>
      </c>
      <c r="W30" s="394">
        <v>1</v>
      </c>
    </row>
    <row r="31" spans="1:25" ht="15" customHeight="1" thickTop="1" x14ac:dyDescent="0.2">
      <c r="A31" s="250"/>
      <c r="B31" s="197"/>
      <c r="C31" s="189"/>
      <c r="D31" s="189"/>
      <c r="E31" s="189"/>
      <c r="F31" s="198"/>
      <c r="G31" s="215" t="s">
        <v>99</v>
      </c>
      <c r="H31" s="216"/>
      <c r="I31" s="217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9"/>
      <c r="W31" s="394"/>
    </row>
    <row r="32" spans="1:25" ht="15" customHeight="1" x14ac:dyDescent="0.2">
      <c r="A32" s="250"/>
      <c r="B32" s="204" t="s">
        <v>5</v>
      </c>
      <c r="C32" s="189"/>
      <c r="D32" s="701"/>
      <c r="E32" s="702"/>
      <c r="F32" s="199"/>
      <c r="G32" s="190" t="s">
        <v>59</v>
      </c>
      <c r="H32" s="206"/>
      <c r="I32" s="191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201"/>
      <c r="W32" s="394"/>
    </row>
    <row r="33" spans="1:23" ht="15" customHeight="1" x14ac:dyDescent="0.2">
      <c r="A33" s="252">
        <f>IF($D35="Stundenanteil",1,0)</f>
        <v>0</v>
      </c>
      <c r="B33" s="204" t="s">
        <v>60</v>
      </c>
      <c r="C33" s="189"/>
      <c r="D33" s="701"/>
      <c r="E33" s="702"/>
      <c r="F33" s="199"/>
      <c r="G33" s="195" t="s">
        <v>81</v>
      </c>
      <c r="H33" s="207"/>
      <c r="I33" s="191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1"/>
      <c r="W33" s="394"/>
    </row>
    <row r="34" spans="1:23" ht="15" customHeight="1" x14ac:dyDescent="0.2">
      <c r="A34" s="252">
        <f>IF($D35="Stundenanteil",1,0)</f>
        <v>0</v>
      </c>
      <c r="B34" s="197"/>
      <c r="C34" s="189"/>
      <c r="D34" s="189"/>
      <c r="E34" s="189"/>
      <c r="F34" s="198"/>
      <c r="G34" s="192" t="s">
        <v>89</v>
      </c>
      <c r="H34" s="208"/>
      <c r="I34" s="223" t="s">
        <v>83</v>
      </c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461">
        <f t="shared" ref="V34:V39" si="1">SUMPRODUCT(ROUND(J34:U34,2))</f>
        <v>0</v>
      </c>
      <c r="W34" s="394"/>
    </row>
    <row r="35" spans="1:23" ht="15" customHeight="1" x14ac:dyDescent="0.2">
      <c r="A35" s="252">
        <f>IF($D35="Stundenanteil",1,0)</f>
        <v>0</v>
      </c>
      <c r="B35" s="204" t="s">
        <v>80</v>
      </c>
      <c r="C35" s="189"/>
      <c r="D35" s="701" t="s">
        <v>0</v>
      </c>
      <c r="E35" s="702"/>
      <c r="F35" s="199"/>
      <c r="G35" s="192" t="s">
        <v>95</v>
      </c>
      <c r="H35" s="210" t="s">
        <v>87</v>
      </c>
      <c r="I35" s="223" t="s">
        <v>83</v>
      </c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461">
        <f t="shared" si="1"/>
        <v>0</v>
      </c>
      <c r="W35" s="394"/>
    </row>
    <row r="36" spans="1:23" ht="15" customHeight="1" x14ac:dyDescent="0.2">
      <c r="A36" s="252">
        <f>IF($D35="Stundenanteil",1,0)</f>
        <v>0</v>
      </c>
      <c r="B36" s="197"/>
      <c r="C36" s="189"/>
      <c r="D36" s="189"/>
      <c r="E36" s="189"/>
      <c r="F36" s="198"/>
      <c r="G36" s="192"/>
      <c r="H36" s="210" t="s">
        <v>90</v>
      </c>
      <c r="I36" s="224" t="s">
        <v>83</v>
      </c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461">
        <f t="shared" si="1"/>
        <v>0</v>
      </c>
      <c r="W36" s="394"/>
    </row>
    <row r="37" spans="1:23" ht="15" hidden="1" customHeight="1" x14ac:dyDescent="0.2">
      <c r="A37" s="252"/>
      <c r="B37" s="197"/>
      <c r="C37" s="189"/>
      <c r="F37" s="198"/>
      <c r="G37" s="212" t="s">
        <v>92</v>
      </c>
      <c r="H37" s="213"/>
      <c r="I37" s="225" t="s">
        <v>83</v>
      </c>
      <c r="J37" s="214">
        <f>IF(ROUND(J34,2)-ROUND(J35,2)=0,0,ROUND(J36,2)/(ROUND(J34,2)-ROUND(J35,2))*ROUND(J35,2))</f>
        <v>0</v>
      </c>
      <c r="K37" s="214">
        <f t="shared" ref="K37:U37" si="2">IF(ROUND(K34,2)-ROUND(K35,2)=0,0,ROUND(K36,2)/(ROUND(K34,2)-ROUND(K35,2))*ROUND(K35,2))</f>
        <v>0</v>
      </c>
      <c r="L37" s="214">
        <f t="shared" si="2"/>
        <v>0</v>
      </c>
      <c r="M37" s="214">
        <f t="shared" si="2"/>
        <v>0</v>
      </c>
      <c r="N37" s="214">
        <f t="shared" si="2"/>
        <v>0</v>
      </c>
      <c r="O37" s="214">
        <f t="shared" si="2"/>
        <v>0</v>
      </c>
      <c r="P37" s="214">
        <f t="shared" si="2"/>
        <v>0</v>
      </c>
      <c r="Q37" s="214">
        <f t="shared" si="2"/>
        <v>0</v>
      </c>
      <c r="R37" s="214">
        <f t="shared" si="2"/>
        <v>0</v>
      </c>
      <c r="S37" s="214">
        <f t="shared" si="2"/>
        <v>0</v>
      </c>
      <c r="T37" s="214">
        <f t="shared" si="2"/>
        <v>0</v>
      </c>
      <c r="U37" s="214">
        <f t="shared" si="2"/>
        <v>0</v>
      </c>
      <c r="V37" s="222">
        <f t="shared" si="1"/>
        <v>0</v>
      </c>
      <c r="W37" s="394"/>
    </row>
    <row r="38" spans="1:23" ht="15" hidden="1" customHeight="1" x14ac:dyDescent="0.2">
      <c r="A38" s="252"/>
      <c r="B38" s="197"/>
      <c r="C38" s="189"/>
      <c r="F38" s="198"/>
      <c r="G38" s="212" t="s">
        <v>93</v>
      </c>
      <c r="H38" s="213"/>
      <c r="I38" s="225" t="s">
        <v>83</v>
      </c>
      <c r="J38" s="214">
        <f>(ROUND(J36,2)+ROUND(J37,10))*ROUND($E44,0)/($I$6-ROUND($E44,0))</f>
        <v>0</v>
      </c>
      <c r="K38" s="214">
        <f t="shared" ref="K38:U38" si="3">(ROUND(K36,2)+ROUND(K37,10))*ROUND($E44,0)/($I$6-ROUND($E44,0))</f>
        <v>0</v>
      </c>
      <c r="L38" s="214">
        <f t="shared" si="3"/>
        <v>0</v>
      </c>
      <c r="M38" s="214">
        <f t="shared" si="3"/>
        <v>0</v>
      </c>
      <c r="N38" s="214">
        <f t="shared" si="3"/>
        <v>0</v>
      </c>
      <c r="O38" s="214">
        <f t="shared" si="3"/>
        <v>0</v>
      </c>
      <c r="P38" s="214">
        <f t="shared" si="3"/>
        <v>0</v>
      </c>
      <c r="Q38" s="214">
        <f t="shared" si="3"/>
        <v>0</v>
      </c>
      <c r="R38" s="214">
        <f t="shared" si="3"/>
        <v>0</v>
      </c>
      <c r="S38" s="214">
        <f t="shared" si="3"/>
        <v>0</v>
      </c>
      <c r="T38" s="214">
        <f t="shared" si="3"/>
        <v>0</v>
      </c>
      <c r="U38" s="214">
        <f t="shared" si="3"/>
        <v>0</v>
      </c>
      <c r="V38" s="222">
        <f t="shared" si="1"/>
        <v>0</v>
      </c>
      <c r="W38" s="394"/>
    </row>
    <row r="39" spans="1:23" ht="15" hidden="1" customHeight="1" x14ac:dyDescent="0.2">
      <c r="A39" s="252"/>
      <c r="B39" s="197"/>
      <c r="C39" s="189"/>
      <c r="D39" s="189"/>
      <c r="E39" s="189"/>
      <c r="F39" s="198"/>
      <c r="G39" s="212" t="s">
        <v>94</v>
      </c>
      <c r="H39" s="213"/>
      <c r="I39" s="225" t="s">
        <v>83</v>
      </c>
      <c r="J39" s="214">
        <f>ROUND(J36,2)+ROUND(J37,10)+ROUND(J38,10)</f>
        <v>0</v>
      </c>
      <c r="K39" s="214">
        <f t="shared" ref="K39:U39" si="4">ROUND(K36,2)+ROUND(K37,10)+ROUND(K38,10)</f>
        <v>0</v>
      </c>
      <c r="L39" s="214">
        <f t="shared" si="4"/>
        <v>0</v>
      </c>
      <c r="M39" s="214">
        <f t="shared" si="4"/>
        <v>0</v>
      </c>
      <c r="N39" s="214">
        <f t="shared" si="4"/>
        <v>0</v>
      </c>
      <c r="O39" s="214">
        <f t="shared" si="4"/>
        <v>0</v>
      </c>
      <c r="P39" s="214">
        <f t="shared" si="4"/>
        <v>0</v>
      </c>
      <c r="Q39" s="214">
        <f t="shared" si="4"/>
        <v>0</v>
      </c>
      <c r="R39" s="214">
        <f t="shared" si="4"/>
        <v>0</v>
      </c>
      <c r="S39" s="214">
        <f t="shared" si="4"/>
        <v>0</v>
      </c>
      <c r="T39" s="214">
        <f t="shared" si="4"/>
        <v>0</v>
      </c>
      <c r="U39" s="214">
        <f t="shared" si="4"/>
        <v>0</v>
      </c>
      <c r="V39" s="222">
        <f t="shared" si="1"/>
        <v>0</v>
      </c>
      <c r="W39" s="394"/>
    </row>
    <row r="40" spans="1:23" ht="15" customHeight="1" x14ac:dyDescent="0.2">
      <c r="A40" s="250"/>
      <c r="B40" s="204" t="s">
        <v>91</v>
      </c>
      <c r="C40" s="189"/>
      <c r="D40" s="189"/>
      <c r="E40" s="189"/>
      <c r="F40" s="198"/>
      <c r="G40" s="228" t="str">
        <f>IF(D35="Stundenanteil","Errechneter Stellenanteil",IF(D35="Stellenanteil","Stellenanteil:",""))</f>
        <v/>
      </c>
      <c r="H40" s="211"/>
      <c r="I40" s="193"/>
      <c r="J40" s="500">
        <f t="shared" ref="J40:U40" si="5">IF(AND($D35="Stellenanteil",$E45&gt;0,J42&gt;0),ROUND($E45,4),IF(AND($D35="Stundenanteil",J34&gt;0),ROUND(J39/ROUND(J34,2),4),0))</f>
        <v>0</v>
      </c>
      <c r="K40" s="500">
        <f t="shared" si="5"/>
        <v>0</v>
      </c>
      <c r="L40" s="500">
        <f t="shared" si="5"/>
        <v>0</v>
      </c>
      <c r="M40" s="500">
        <f t="shared" si="5"/>
        <v>0</v>
      </c>
      <c r="N40" s="500">
        <f t="shared" si="5"/>
        <v>0</v>
      </c>
      <c r="O40" s="500">
        <f t="shared" si="5"/>
        <v>0</v>
      </c>
      <c r="P40" s="500">
        <f t="shared" si="5"/>
        <v>0</v>
      </c>
      <c r="Q40" s="500">
        <f t="shared" si="5"/>
        <v>0</v>
      </c>
      <c r="R40" s="500">
        <f t="shared" si="5"/>
        <v>0</v>
      </c>
      <c r="S40" s="500">
        <f t="shared" si="5"/>
        <v>0</v>
      </c>
      <c r="T40" s="500">
        <f t="shared" si="5"/>
        <v>0</v>
      </c>
      <c r="U40" s="500">
        <f t="shared" si="5"/>
        <v>0</v>
      </c>
      <c r="V40" s="501"/>
      <c r="W40" s="394"/>
    </row>
    <row r="41" spans="1:23" ht="15" customHeight="1" x14ac:dyDescent="0.2">
      <c r="A41" s="250"/>
      <c r="B41" s="197"/>
      <c r="C41" s="196" t="s">
        <v>97</v>
      </c>
      <c r="E41" s="249"/>
      <c r="F41" s="198"/>
      <c r="G41" s="195" t="s">
        <v>84</v>
      </c>
      <c r="H41" s="207"/>
      <c r="I41" s="191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1"/>
      <c r="W41" s="394"/>
    </row>
    <row r="42" spans="1:23" ht="15" customHeight="1" x14ac:dyDescent="0.2">
      <c r="A42" s="250"/>
      <c r="B42" s="197"/>
      <c r="F42" s="200"/>
      <c r="G42" s="194" t="s">
        <v>100</v>
      </c>
      <c r="H42" s="209"/>
      <c r="I42" s="226" t="s">
        <v>28</v>
      </c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461">
        <f>SUMPRODUCT(ROUND(J42:U42,2))</f>
        <v>0</v>
      </c>
      <c r="W42" s="394"/>
    </row>
    <row r="43" spans="1:23" ht="15" customHeight="1" x14ac:dyDescent="0.2">
      <c r="A43" s="252">
        <f>IF($D35="Stundenanteil",1,0)</f>
        <v>0</v>
      </c>
      <c r="B43" s="197"/>
      <c r="C43" s="196" t="str">
        <f>IF(D35="Stundenanteil","wöchentliche Arbeitszeit (in h):","")</f>
        <v/>
      </c>
      <c r="D43" s="189"/>
      <c r="E43" s="263"/>
      <c r="F43" s="200"/>
      <c r="G43" s="192" t="s">
        <v>229</v>
      </c>
      <c r="H43" s="208"/>
      <c r="I43" s="226" t="s">
        <v>28</v>
      </c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461">
        <f>SUMPRODUCT(ROUND(J43:U43,2))</f>
        <v>0</v>
      </c>
      <c r="W43" s="394"/>
    </row>
    <row r="44" spans="1:23" ht="15" customHeight="1" x14ac:dyDescent="0.2">
      <c r="A44" s="252">
        <f>IF($D35="Stundenanteil",1,0)</f>
        <v>0</v>
      </c>
      <c r="B44" s="197"/>
      <c r="C44" s="196" t="str">
        <f>IF(D35="Stundenanteil","Urlaubsanspruch (in AT):","")</f>
        <v/>
      </c>
      <c r="D44" s="189"/>
      <c r="E44" s="264"/>
      <c r="F44" s="200"/>
      <c r="G44" s="192"/>
      <c r="H44" s="208"/>
      <c r="I44" s="226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3"/>
      <c r="W44" s="394"/>
    </row>
    <row r="45" spans="1:23" ht="15" customHeight="1" x14ac:dyDescent="0.2">
      <c r="A45" s="252">
        <f>IF($D35="Stellenanteil",1,0)</f>
        <v>0</v>
      </c>
      <c r="B45" s="197"/>
      <c r="C45" s="196" t="str">
        <f>IF(D35="Stellenanteil","Stellenanteil (in %):","")</f>
        <v/>
      </c>
      <c r="D45" s="189"/>
      <c r="E45" s="227"/>
      <c r="F45" s="198"/>
      <c r="G45" s="195" t="s">
        <v>88</v>
      </c>
      <c r="H45" s="207"/>
      <c r="I45" s="191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1"/>
      <c r="W45" s="394"/>
    </row>
    <row r="46" spans="1:23" ht="15" customHeight="1" x14ac:dyDescent="0.2">
      <c r="A46" s="250"/>
      <c r="B46" s="197"/>
      <c r="F46" s="198"/>
      <c r="G46" s="194" t="s">
        <v>86</v>
      </c>
      <c r="H46" s="209"/>
      <c r="I46" s="226" t="s">
        <v>28</v>
      </c>
      <c r="J46" s="459">
        <f>ROUND(ROUND(J42,2)*J40,2)</f>
        <v>0</v>
      </c>
      <c r="K46" s="459">
        <f t="shared" ref="K46:U46" si="6">ROUND(ROUND(K42,2)*K40,2)</f>
        <v>0</v>
      </c>
      <c r="L46" s="459">
        <f t="shared" si="6"/>
        <v>0</v>
      </c>
      <c r="M46" s="459">
        <f t="shared" si="6"/>
        <v>0</v>
      </c>
      <c r="N46" s="459">
        <f t="shared" si="6"/>
        <v>0</v>
      </c>
      <c r="O46" s="459">
        <f t="shared" si="6"/>
        <v>0</v>
      </c>
      <c r="P46" s="459">
        <f t="shared" si="6"/>
        <v>0</v>
      </c>
      <c r="Q46" s="459">
        <f t="shared" si="6"/>
        <v>0</v>
      </c>
      <c r="R46" s="459">
        <f t="shared" si="6"/>
        <v>0</v>
      </c>
      <c r="S46" s="459">
        <f t="shared" si="6"/>
        <v>0</v>
      </c>
      <c r="T46" s="459">
        <f t="shared" si="6"/>
        <v>0</v>
      </c>
      <c r="U46" s="459">
        <f t="shared" si="6"/>
        <v>0</v>
      </c>
      <c r="V46" s="461">
        <f>SUMPRODUCT(ROUND(J46:U46,2))</f>
        <v>0</v>
      </c>
      <c r="W46" s="394"/>
    </row>
    <row r="47" spans="1:23" ht="15" customHeight="1" x14ac:dyDescent="0.2">
      <c r="A47" s="250"/>
      <c r="B47" s="197"/>
      <c r="F47" s="198"/>
      <c r="G47" s="192" t="s">
        <v>230</v>
      </c>
      <c r="H47" s="208"/>
      <c r="I47" s="226" t="s">
        <v>28</v>
      </c>
      <c r="J47" s="459">
        <f>ROUND(ROUND(J43,2)*J40,2)</f>
        <v>0</v>
      </c>
      <c r="K47" s="459">
        <f t="shared" ref="K47:U47" si="7">ROUND(ROUND(K43,2)*K40,2)</f>
        <v>0</v>
      </c>
      <c r="L47" s="459">
        <f t="shared" si="7"/>
        <v>0</v>
      </c>
      <c r="M47" s="459">
        <f t="shared" si="7"/>
        <v>0</v>
      </c>
      <c r="N47" s="459">
        <f t="shared" si="7"/>
        <v>0</v>
      </c>
      <c r="O47" s="459">
        <f t="shared" si="7"/>
        <v>0</v>
      </c>
      <c r="P47" s="459">
        <f t="shared" si="7"/>
        <v>0</v>
      </c>
      <c r="Q47" s="459">
        <f t="shared" si="7"/>
        <v>0</v>
      </c>
      <c r="R47" s="459">
        <f t="shared" si="7"/>
        <v>0</v>
      </c>
      <c r="S47" s="459">
        <f t="shared" si="7"/>
        <v>0</v>
      </c>
      <c r="T47" s="459">
        <f t="shared" si="7"/>
        <v>0</v>
      </c>
      <c r="U47" s="459">
        <f t="shared" si="7"/>
        <v>0</v>
      </c>
      <c r="V47" s="461">
        <f>SUMPRODUCT(ROUND(J47:U47,2))</f>
        <v>0</v>
      </c>
      <c r="W47" s="394"/>
    </row>
    <row r="48" spans="1:23" ht="15" customHeight="1" thickBot="1" x14ac:dyDescent="0.25">
      <c r="A48" s="250"/>
      <c r="B48" s="231"/>
      <c r="C48" s="232"/>
      <c r="D48" s="232"/>
      <c r="E48" s="232"/>
      <c r="F48" s="233"/>
      <c r="G48" s="437" t="str">
        <f>$P$26</f>
        <v>Pauschale für Sozialabgaben inkl. Berufsgenossenschaft</v>
      </c>
      <c r="H48" s="438"/>
      <c r="I48" s="439" t="s">
        <v>28</v>
      </c>
      <c r="J48" s="460">
        <f>ROUND(J47*$U$26,2)</f>
        <v>0</v>
      </c>
      <c r="K48" s="460">
        <f t="shared" ref="K48:U48" si="8">ROUND(K47*$U$26,2)</f>
        <v>0</v>
      </c>
      <c r="L48" s="460">
        <f t="shared" si="8"/>
        <v>0</v>
      </c>
      <c r="M48" s="460">
        <f t="shared" si="8"/>
        <v>0</v>
      </c>
      <c r="N48" s="460">
        <f t="shared" si="8"/>
        <v>0</v>
      </c>
      <c r="O48" s="460">
        <f t="shared" si="8"/>
        <v>0</v>
      </c>
      <c r="P48" s="460">
        <f t="shared" si="8"/>
        <v>0</v>
      </c>
      <c r="Q48" s="460">
        <f t="shared" si="8"/>
        <v>0</v>
      </c>
      <c r="R48" s="460">
        <f t="shared" si="8"/>
        <v>0</v>
      </c>
      <c r="S48" s="460">
        <f t="shared" si="8"/>
        <v>0</v>
      </c>
      <c r="T48" s="460">
        <f t="shared" si="8"/>
        <v>0</v>
      </c>
      <c r="U48" s="460">
        <f t="shared" si="8"/>
        <v>0</v>
      </c>
      <c r="V48" s="462">
        <f>SUMPRODUCT(ROUND(J48:U48,2))</f>
        <v>0</v>
      </c>
      <c r="W48" s="394">
        <f>IF(COUNTIF(V31:V48,"&gt;0")&gt;0,1,0)</f>
        <v>0</v>
      </c>
    </row>
    <row r="49" spans="1:23" ht="15" customHeight="1" thickTop="1" x14ac:dyDescent="0.2">
      <c r="A49" s="250"/>
      <c r="B49" s="197"/>
      <c r="C49" s="189"/>
      <c r="D49" s="189"/>
      <c r="E49" s="189"/>
      <c r="F49" s="198"/>
      <c r="G49" s="215" t="s">
        <v>99</v>
      </c>
      <c r="H49" s="216"/>
      <c r="I49" s="217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9"/>
      <c r="W49" s="394"/>
    </row>
    <row r="50" spans="1:23" ht="15" customHeight="1" x14ac:dyDescent="0.2">
      <c r="A50" s="250"/>
      <c r="B50" s="204" t="s">
        <v>5</v>
      </c>
      <c r="C50" s="189"/>
      <c r="D50" s="701"/>
      <c r="E50" s="702"/>
      <c r="F50" s="199"/>
      <c r="G50" s="190" t="s">
        <v>59</v>
      </c>
      <c r="H50" s="206"/>
      <c r="I50" s="191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201"/>
      <c r="W50" s="394"/>
    </row>
    <row r="51" spans="1:23" ht="15" customHeight="1" x14ac:dyDescent="0.2">
      <c r="A51" s="252">
        <f>IF($D53="Stundenanteil",1,0)</f>
        <v>0</v>
      </c>
      <c r="B51" s="204" t="s">
        <v>60</v>
      </c>
      <c r="C51" s="189"/>
      <c r="D51" s="701"/>
      <c r="E51" s="702"/>
      <c r="F51" s="199"/>
      <c r="G51" s="195" t="s">
        <v>81</v>
      </c>
      <c r="H51" s="207"/>
      <c r="I51" s="19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1"/>
      <c r="W51" s="394"/>
    </row>
    <row r="52" spans="1:23" ht="15" customHeight="1" x14ac:dyDescent="0.2">
      <c r="A52" s="252">
        <f>IF($D53="Stundenanteil",1,0)</f>
        <v>0</v>
      </c>
      <c r="B52" s="197"/>
      <c r="C52" s="189"/>
      <c r="D52" s="189"/>
      <c r="E52" s="189"/>
      <c r="F52" s="198"/>
      <c r="G52" s="192" t="s">
        <v>89</v>
      </c>
      <c r="H52" s="208"/>
      <c r="I52" s="223" t="s">
        <v>83</v>
      </c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461">
        <f t="shared" ref="V52:V57" si="9">SUMPRODUCT(ROUND(J52:U52,2))</f>
        <v>0</v>
      </c>
      <c r="W52" s="394"/>
    </row>
    <row r="53" spans="1:23" ht="15" customHeight="1" x14ac:dyDescent="0.2">
      <c r="A53" s="252">
        <f>IF($D53="Stundenanteil",1,0)</f>
        <v>0</v>
      </c>
      <c r="B53" s="204" t="s">
        <v>80</v>
      </c>
      <c r="C53" s="189"/>
      <c r="D53" s="701" t="s">
        <v>0</v>
      </c>
      <c r="E53" s="702"/>
      <c r="F53" s="199"/>
      <c r="G53" s="192" t="s">
        <v>95</v>
      </c>
      <c r="H53" s="210" t="s">
        <v>87</v>
      </c>
      <c r="I53" s="223" t="s">
        <v>83</v>
      </c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461">
        <f t="shared" si="9"/>
        <v>0</v>
      </c>
      <c r="W53" s="394"/>
    </row>
    <row r="54" spans="1:23" ht="15" customHeight="1" x14ac:dyDescent="0.2">
      <c r="A54" s="252">
        <f>IF($D53="Stundenanteil",1,0)</f>
        <v>0</v>
      </c>
      <c r="B54" s="197"/>
      <c r="C54" s="189"/>
      <c r="D54" s="189"/>
      <c r="E54" s="189"/>
      <c r="F54" s="198"/>
      <c r="G54" s="192"/>
      <c r="H54" s="210" t="s">
        <v>90</v>
      </c>
      <c r="I54" s="224" t="s">
        <v>83</v>
      </c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461">
        <f t="shared" si="9"/>
        <v>0</v>
      </c>
      <c r="W54" s="394"/>
    </row>
    <row r="55" spans="1:23" ht="15" hidden="1" customHeight="1" x14ac:dyDescent="0.2">
      <c r="A55" s="252"/>
      <c r="B55" s="197"/>
      <c r="C55" s="189"/>
      <c r="F55" s="198"/>
      <c r="G55" s="212" t="s">
        <v>92</v>
      </c>
      <c r="H55" s="213"/>
      <c r="I55" s="225" t="s">
        <v>83</v>
      </c>
      <c r="J55" s="214">
        <f>IF(ROUND(J52,2)-ROUND(J53,2)=0,0,ROUND(J54,2)/(ROUND(J52,2)-ROUND(J53,2))*ROUND(J53,2))</f>
        <v>0</v>
      </c>
      <c r="K55" s="214">
        <f t="shared" ref="K55:U55" si="10">IF(ROUND(K52,2)-ROUND(K53,2)=0,0,ROUND(K54,2)/(ROUND(K52,2)-ROUND(K53,2))*ROUND(K53,2))</f>
        <v>0</v>
      </c>
      <c r="L55" s="214">
        <f t="shared" si="10"/>
        <v>0</v>
      </c>
      <c r="M55" s="214">
        <f t="shared" si="10"/>
        <v>0</v>
      </c>
      <c r="N55" s="214">
        <f t="shared" si="10"/>
        <v>0</v>
      </c>
      <c r="O55" s="214">
        <f t="shared" si="10"/>
        <v>0</v>
      </c>
      <c r="P55" s="214">
        <f t="shared" si="10"/>
        <v>0</v>
      </c>
      <c r="Q55" s="214">
        <f t="shared" si="10"/>
        <v>0</v>
      </c>
      <c r="R55" s="214">
        <f t="shared" si="10"/>
        <v>0</v>
      </c>
      <c r="S55" s="214">
        <f t="shared" si="10"/>
        <v>0</v>
      </c>
      <c r="T55" s="214">
        <f t="shared" si="10"/>
        <v>0</v>
      </c>
      <c r="U55" s="214">
        <f t="shared" si="10"/>
        <v>0</v>
      </c>
      <c r="V55" s="222">
        <f t="shared" si="9"/>
        <v>0</v>
      </c>
      <c r="W55" s="394"/>
    </row>
    <row r="56" spans="1:23" ht="15" hidden="1" customHeight="1" x14ac:dyDescent="0.2">
      <c r="A56" s="252"/>
      <c r="B56" s="197"/>
      <c r="C56" s="189"/>
      <c r="F56" s="198"/>
      <c r="G56" s="212" t="s">
        <v>93</v>
      </c>
      <c r="H56" s="213"/>
      <c r="I56" s="225" t="s">
        <v>83</v>
      </c>
      <c r="J56" s="214">
        <f>(ROUND(J54,2)+ROUND(J55,10))*ROUND($E62,0)/($I$6-ROUND($E62,0))</f>
        <v>0</v>
      </c>
      <c r="K56" s="214">
        <f t="shared" ref="K56:U56" si="11">(ROUND(K54,2)+ROUND(K55,10))*ROUND($E62,0)/($I$6-ROUND($E62,0))</f>
        <v>0</v>
      </c>
      <c r="L56" s="214">
        <f t="shared" si="11"/>
        <v>0</v>
      </c>
      <c r="M56" s="214">
        <f t="shared" si="11"/>
        <v>0</v>
      </c>
      <c r="N56" s="214">
        <f t="shared" si="11"/>
        <v>0</v>
      </c>
      <c r="O56" s="214">
        <f t="shared" si="11"/>
        <v>0</v>
      </c>
      <c r="P56" s="214">
        <f t="shared" si="11"/>
        <v>0</v>
      </c>
      <c r="Q56" s="214">
        <f t="shared" si="11"/>
        <v>0</v>
      </c>
      <c r="R56" s="214">
        <f t="shared" si="11"/>
        <v>0</v>
      </c>
      <c r="S56" s="214">
        <f t="shared" si="11"/>
        <v>0</v>
      </c>
      <c r="T56" s="214">
        <f t="shared" si="11"/>
        <v>0</v>
      </c>
      <c r="U56" s="214">
        <f t="shared" si="11"/>
        <v>0</v>
      </c>
      <c r="V56" s="222">
        <f t="shared" si="9"/>
        <v>0</v>
      </c>
      <c r="W56" s="394"/>
    </row>
    <row r="57" spans="1:23" ht="15" hidden="1" customHeight="1" x14ac:dyDescent="0.2">
      <c r="A57" s="252"/>
      <c r="B57" s="197"/>
      <c r="C57" s="189"/>
      <c r="D57" s="189"/>
      <c r="E57" s="189"/>
      <c r="F57" s="198"/>
      <c r="G57" s="212" t="s">
        <v>94</v>
      </c>
      <c r="H57" s="213"/>
      <c r="I57" s="225" t="s">
        <v>83</v>
      </c>
      <c r="J57" s="214">
        <f>ROUND(J54,2)+ROUND(J55,10)+ROUND(J56,10)</f>
        <v>0</v>
      </c>
      <c r="K57" s="214">
        <f t="shared" ref="K57:U57" si="12">ROUND(K54,2)+ROUND(K55,10)+ROUND(K56,10)</f>
        <v>0</v>
      </c>
      <c r="L57" s="214">
        <f t="shared" si="12"/>
        <v>0</v>
      </c>
      <c r="M57" s="214">
        <f t="shared" si="12"/>
        <v>0</v>
      </c>
      <c r="N57" s="214">
        <f t="shared" si="12"/>
        <v>0</v>
      </c>
      <c r="O57" s="214">
        <f t="shared" si="12"/>
        <v>0</v>
      </c>
      <c r="P57" s="214">
        <f t="shared" si="12"/>
        <v>0</v>
      </c>
      <c r="Q57" s="214">
        <f t="shared" si="12"/>
        <v>0</v>
      </c>
      <c r="R57" s="214">
        <f t="shared" si="12"/>
        <v>0</v>
      </c>
      <c r="S57" s="214">
        <f t="shared" si="12"/>
        <v>0</v>
      </c>
      <c r="T57" s="214">
        <f t="shared" si="12"/>
        <v>0</v>
      </c>
      <c r="U57" s="214">
        <f t="shared" si="12"/>
        <v>0</v>
      </c>
      <c r="V57" s="222">
        <f t="shared" si="9"/>
        <v>0</v>
      </c>
      <c r="W57" s="394"/>
    </row>
    <row r="58" spans="1:23" ht="15" customHeight="1" x14ac:dyDescent="0.2">
      <c r="A58" s="250"/>
      <c r="B58" s="204" t="s">
        <v>91</v>
      </c>
      <c r="C58" s="189"/>
      <c r="D58" s="189"/>
      <c r="E58" s="189"/>
      <c r="F58" s="198"/>
      <c r="G58" s="228" t="str">
        <f>IF(D53="Stundenanteil","Errechneter Stellenanteil",IF(D53="Stellenanteil","Stellenanteil:",""))</f>
        <v/>
      </c>
      <c r="H58" s="211"/>
      <c r="I58" s="193"/>
      <c r="J58" s="500">
        <f t="shared" ref="J58:U58" si="13">IF(AND($D53="Stellenanteil",$E63&gt;0,J60&gt;0),ROUND($E63,4),IF(AND($D53="Stundenanteil",J52&gt;0),ROUND(J57/ROUND(J52,2),4),0))</f>
        <v>0</v>
      </c>
      <c r="K58" s="500">
        <f t="shared" si="13"/>
        <v>0</v>
      </c>
      <c r="L58" s="500">
        <f t="shared" si="13"/>
        <v>0</v>
      </c>
      <c r="M58" s="500">
        <f t="shared" si="13"/>
        <v>0</v>
      </c>
      <c r="N58" s="500">
        <f t="shared" si="13"/>
        <v>0</v>
      </c>
      <c r="O58" s="500">
        <f t="shared" si="13"/>
        <v>0</v>
      </c>
      <c r="P58" s="500">
        <f t="shared" si="13"/>
        <v>0</v>
      </c>
      <c r="Q58" s="500">
        <f t="shared" si="13"/>
        <v>0</v>
      </c>
      <c r="R58" s="500">
        <f t="shared" si="13"/>
        <v>0</v>
      </c>
      <c r="S58" s="500">
        <f t="shared" si="13"/>
        <v>0</v>
      </c>
      <c r="T58" s="500">
        <f t="shared" si="13"/>
        <v>0</v>
      </c>
      <c r="U58" s="500">
        <f t="shared" si="13"/>
        <v>0</v>
      </c>
      <c r="V58" s="501"/>
      <c r="W58" s="394"/>
    </row>
    <row r="59" spans="1:23" ht="15" customHeight="1" x14ac:dyDescent="0.2">
      <c r="A59" s="250"/>
      <c r="B59" s="197"/>
      <c r="C59" s="196" t="s">
        <v>97</v>
      </c>
      <c r="E59" s="249"/>
      <c r="F59" s="198"/>
      <c r="G59" s="195" t="s">
        <v>84</v>
      </c>
      <c r="H59" s="207"/>
      <c r="I59" s="191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1"/>
      <c r="W59" s="394"/>
    </row>
    <row r="60" spans="1:23" ht="15" customHeight="1" x14ac:dyDescent="0.2">
      <c r="A60" s="250"/>
      <c r="B60" s="197"/>
      <c r="F60" s="200"/>
      <c r="G60" s="194" t="s">
        <v>100</v>
      </c>
      <c r="H60" s="209"/>
      <c r="I60" s="226" t="s">
        <v>28</v>
      </c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461">
        <f>SUMPRODUCT(ROUND(J60:U60,2))</f>
        <v>0</v>
      </c>
      <c r="W60" s="394"/>
    </row>
    <row r="61" spans="1:23" ht="15" customHeight="1" x14ac:dyDescent="0.2">
      <c r="A61" s="252">
        <f>IF($D53="Stundenanteil",1,0)</f>
        <v>0</v>
      </c>
      <c r="B61" s="197"/>
      <c r="C61" s="196" t="str">
        <f>IF(D53="Stundenanteil","wöchentliche Arbeitszeit (in h):","")</f>
        <v/>
      </c>
      <c r="D61" s="189"/>
      <c r="E61" s="263"/>
      <c r="F61" s="200"/>
      <c r="G61" s="192" t="s">
        <v>229</v>
      </c>
      <c r="H61" s="208"/>
      <c r="I61" s="226" t="s">
        <v>28</v>
      </c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461">
        <f>SUMPRODUCT(ROUND(J61:U61,2))</f>
        <v>0</v>
      </c>
      <c r="W61" s="394"/>
    </row>
    <row r="62" spans="1:23" ht="15" customHeight="1" x14ac:dyDescent="0.2">
      <c r="A62" s="252">
        <f>IF($D53="Stundenanteil",1,0)</f>
        <v>0</v>
      </c>
      <c r="B62" s="197"/>
      <c r="C62" s="196" t="str">
        <f>IF(D53="Stundenanteil","Urlaubsanspruch (in AT):","")</f>
        <v/>
      </c>
      <c r="D62" s="189"/>
      <c r="E62" s="264"/>
      <c r="F62" s="200"/>
      <c r="G62" s="192"/>
      <c r="H62" s="208"/>
      <c r="I62" s="226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3"/>
      <c r="W62" s="394"/>
    </row>
    <row r="63" spans="1:23" ht="15" customHeight="1" x14ac:dyDescent="0.2">
      <c r="A63" s="252">
        <f>IF($D53="Stellenanteil",1,0)</f>
        <v>0</v>
      </c>
      <c r="B63" s="197"/>
      <c r="C63" s="196" t="str">
        <f>IF(D53="Stellenanteil","Stellenanteil (in %):","")</f>
        <v/>
      </c>
      <c r="D63" s="189"/>
      <c r="E63" s="227"/>
      <c r="F63" s="198"/>
      <c r="G63" s="195" t="s">
        <v>88</v>
      </c>
      <c r="H63" s="207"/>
      <c r="I63" s="191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1"/>
      <c r="W63" s="394"/>
    </row>
    <row r="64" spans="1:23" ht="15" customHeight="1" x14ac:dyDescent="0.2">
      <c r="A64" s="250"/>
      <c r="B64" s="197"/>
      <c r="F64" s="198"/>
      <c r="G64" s="194" t="s">
        <v>86</v>
      </c>
      <c r="H64" s="209"/>
      <c r="I64" s="226" t="s">
        <v>28</v>
      </c>
      <c r="J64" s="459">
        <f>ROUND(ROUND(J60,2)*J58,2)</f>
        <v>0</v>
      </c>
      <c r="K64" s="459">
        <f t="shared" ref="K64:U64" si="14">ROUND(ROUND(K60,2)*K58,2)</f>
        <v>0</v>
      </c>
      <c r="L64" s="459">
        <f t="shared" si="14"/>
        <v>0</v>
      </c>
      <c r="M64" s="459">
        <f t="shared" si="14"/>
        <v>0</v>
      </c>
      <c r="N64" s="459">
        <f t="shared" si="14"/>
        <v>0</v>
      </c>
      <c r="O64" s="459">
        <f t="shared" si="14"/>
        <v>0</v>
      </c>
      <c r="P64" s="459">
        <f t="shared" si="14"/>
        <v>0</v>
      </c>
      <c r="Q64" s="459">
        <f t="shared" si="14"/>
        <v>0</v>
      </c>
      <c r="R64" s="459">
        <f t="shared" si="14"/>
        <v>0</v>
      </c>
      <c r="S64" s="459">
        <f t="shared" si="14"/>
        <v>0</v>
      </c>
      <c r="T64" s="459">
        <f t="shared" si="14"/>
        <v>0</v>
      </c>
      <c r="U64" s="459">
        <f t="shared" si="14"/>
        <v>0</v>
      </c>
      <c r="V64" s="461">
        <f>SUMPRODUCT(ROUND(J64:U64,2))</f>
        <v>0</v>
      </c>
      <c r="W64" s="394"/>
    </row>
    <row r="65" spans="1:23" ht="15" customHeight="1" x14ac:dyDescent="0.2">
      <c r="A65" s="250"/>
      <c r="B65" s="197"/>
      <c r="F65" s="198"/>
      <c r="G65" s="192" t="s">
        <v>230</v>
      </c>
      <c r="H65" s="208"/>
      <c r="I65" s="226" t="s">
        <v>28</v>
      </c>
      <c r="J65" s="459">
        <f>ROUND(ROUND(J61,2)*J58,2)</f>
        <v>0</v>
      </c>
      <c r="K65" s="459">
        <f t="shared" ref="K65:U65" si="15">ROUND(ROUND(K61,2)*K58,2)</f>
        <v>0</v>
      </c>
      <c r="L65" s="459">
        <f t="shared" si="15"/>
        <v>0</v>
      </c>
      <c r="M65" s="459">
        <f t="shared" si="15"/>
        <v>0</v>
      </c>
      <c r="N65" s="459">
        <f t="shared" si="15"/>
        <v>0</v>
      </c>
      <c r="O65" s="459">
        <f t="shared" si="15"/>
        <v>0</v>
      </c>
      <c r="P65" s="459">
        <f t="shared" si="15"/>
        <v>0</v>
      </c>
      <c r="Q65" s="459">
        <f t="shared" si="15"/>
        <v>0</v>
      </c>
      <c r="R65" s="459">
        <f t="shared" si="15"/>
        <v>0</v>
      </c>
      <c r="S65" s="459">
        <f t="shared" si="15"/>
        <v>0</v>
      </c>
      <c r="T65" s="459">
        <f t="shared" si="15"/>
        <v>0</v>
      </c>
      <c r="U65" s="459">
        <f t="shared" si="15"/>
        <v>0</v>
      </c>
      <c r="V65" s="461">
        <f>SUMPRODUCT(ROUND(J65:U65,2))</f>
        <v>0</v>
      </c>
      <c r="W65" s="394"/>
    </row>
    <row r="66" spans="1:23" ht="15" customHeight="1" thickBot="1" x14ac:dyDescent="0.25">
      <c r="A66" s="250"/>
      <c r="B66" s="231"/>
      <c r="C66" s="232"/>
      <c r="D66" s="232"/>
      <c r="E66" s="232"/>
      <c r="F66" s="233"/>
      <c r="G66" s="437" t="str">
        <f>$P$26</f>
        <v>Pauschale für Sozialabgaben inkl. Berufsgenossenschaft</v>
      </c>
      <c r="H66" s="438"/>
      <c r="I66" s="439" t="s">
        <v>28</v>
      </c>
      <c r="J66" s="460">
        <f>ROUND(J65*$U$26,2)</f>
        <v>0</v>
      </c>
      <c r="K66" s="460">
        <f t="shared" ref="K66:U66" si="16">ROUND(K65*$U$26,2)</f>
        <v>0</v>
      </c>
      <c r="L66" s="460">
        <f t="shared" si="16"/>
        <v>0</v>
      </c>
      <c r="M66" s="460">
        <f t="shared" si="16"/>
        <v>0</v>
      </c>
      <c r="N66" s="460">
        <f t="shared" si="16"/>
        <v>0</v>
      </c>
      <c r="O66" s="460">
        <f t="shared" si="16"/>
        <v>0</v>
      </c>
      <c r="P66" s="460">
        <f t="shared" si="16"/>
        <v>0</v>
      </c>
      <c r="Q66" s="460">
        <f t="shared" si="16"/>
        <v>0</v>
      </c>
      <c r="R66" s="460">
        <f t="shared" si="16"/>
        <v>0</v>
      </c>
      <c r="S66" s="460">
        <f t="shared" si="16"/>
        <v>0</v>
      </c>
      <c r="T66" s="460">
        <f t="shared" si="16"/>
        <v>0</v>
      </c>
      <c r="U66" s="460">
        <f t="shared" si="16"/>
        <v>0</v>
      </c>
      <c r="V66" s="462">
        <f>SUMPRODUCT(ROUND(J66:U66,2))</f>
        <v>0</v>
      </c>
      <c r="W66" s="394">
        <f>IF(COUNTIF(V49:V66,"&gt;0")&gt;0,1,0)</f>
        <v>0</v>
      </c>
    </row>
    <row r="67" spans="1:23" ht="15" customHeight="1" thickTop="1" x14ac:dyDescent="0.2">
      <c r="A67" s="250"/>
      <c r="B67" s="197"/>
      <c r="C67" s="189"/>
      <c r="D67" s="189"/>
      <c r="E67" s="189"/>
      <c r="F67" s="198"/>
      <c r="G67" s="215" t="s">
        <v>99</v>
      </c>
      <c r="H67" s="216"/>
      <c r="I67" s="217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9"/>
      <c r="W67" s="394"/>
    </row>
    <row r="68" spans="1:23" ht="15" customHeight="1" x14ac:dyDescent="0.2">
      <c r="A68" s="250"/>
      <c r="B68" s="204" t="s">
        <v>5</v>
      </c>
      <c r="C68" s="189"/>
      <c r="D68" s="701"/>
      <c r="E68" s="702"/>
      <c r="F68" s="199"/>
      <c r="G68" s="190" t="s">
        <v>59</v>
      </c>
      <c r="H68" s="206"/>
      <c r="I68" s="191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201"/>
      <c r="W68" s="394"/>
    </row>
    <row r="69" spans="1:23" ht="15" customHeight="1" x14ac:dyDescent="0.2">
      <c r="A69" s="252">
        <f>IF($D71="Stundenanteil",1,0)</f>
        <v>0</v>
      </c>
      <c r="B69" s="204" t="s">
        <v>60</v>
      </c>
      <c r="C69" s="189"/>
      <c r="D69" s="701"/>
      <c r="E69" s="702"/>
      <c r="F69" s="199"/>
      <c r="G69" s="195" t="s">
        <v>81</v>
      </c>
      <c r="H69" s="207"/>
      <c r="I69" s="191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1"/>
      <c r="W69" s="394"/>
    </row>
    <row r="70" spans="1:23" ht="15" customHeight="1" x14ac:dyDescent="0.2">
      <c r="A70" s="252">
        <f>IF($D71="Stundenanteil",1,0)</f>
        <v>0</v>
      </c>
      <c r="B70" s="197"/>
      <c r="C70" s="189"/>
      <c r="D70" s="189"/>
      <c r="E70" s="189"/>
      <c r="F70" s="198"/>
      <c r="G70" s="192" t="s">
        <v>89</v>
      </c>
      <c r="H70" s="208"/>
      <c r="I70" s="223" t="s">
        <v>83</v>
      </c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461">
        <f t="shared" ref="V70:V75" si="17">SUMPRODUCT(ROUND(J70:U70,2))</f>
        <v>0</v>
      </c>
      <c r="W70" s="394"/>
    </row>
    <row r="71" spans="1:23" ht="15" customHeight="1" x14ac:dyDescent="0.2">
      <c r="A71" s="252">
        <f>IF($D71="Stundenanteil",1,0)</f>
        <v>0</v>
      </c>
      <c r="B71" s="204" t="s">
        <v>80</v>
      </c>
      <c r="C71" s="189"/>
      <c r="D71" s="701" t="s">
        <v>0</v>
      </c>
      <c r="E71" s="702"/>
      <c r="F71" s="199"/>
      <c r="G71" s="192" t="s">
        <v>95</v>
      </c>
      <c r="H71" s="210" t="s">
        <v>87</v>
      </c>
      <c r="I71" s="223" t="s">
        <v>83</v>
      </c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461">
        <f t="shared" si="17"/>
        <v>0</v>
      </c>
      <c r="W71" s="394"/>
    </row>
    <row r="72" spans="1:23" ht="15" customHeight="1" x14ac:dyDescent="0.2">
      <c r="A72" s="252">
        <f>IF($D71="Stundenanteil",1,0)</f>
        <v>0</v>
      </c>
      <c r="B72" s="197"/>
      <c r="C72" s="189"/>
      <c r="D72" s="189"/>
      <c r="E72" s="189"/>
      <c r="F72" s="198"/>
      <c r="G72" s="192"/>
      <c r="H72" s="210" t="s">
        <v>90</v>
      </c>
      <c r="I72" s="224" t="s">
        <v>83</v>
      </c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461">
        <f t="shared" si="17"/>
        <v>0</v>
      </c>
      <c r="W72" s="394"/>
    </row>
    <row r="73" spans="1:23" ht="15" hidden="1" customHeight="1" x14ac:dyDescent="0.2">
      <c r="A73" s="252"/>
      <c r="B73" s="197"/>
      <c r="C73" s="189"/>
      <c r="F73" s="198"/>
      <c r="G73" s="212" t="s">
        <v>92</v>
      </c>
      <c r="H73" s="213"/>
      <c r="I73" s="225" t="s">
        <v>83</v>
      </c>
      <c r="J73" s="214">
        <f>IF(ROUND(J70,2)-ROUND(J71,2)=0,0,ROUND(J72,2)/(ROUND(J70,2)-ROUND(J71,2))*ROUND(J71,2))</f>
        <v>0</v>
      </c>
      <c r="K73" s="214">
        <f t="shared" ref="K73:U73" si="18">IF(ROUND(K70,2)-ROUND(K71,2)=0,0,ROUND(K72,2)/(ROUND(K70,2)-ROUND(K71,2))*ROUND(K71,2))</f>
        <v>0</v>
      </c>
      <c r="L73" s="214">
        <f t="shared" si="18"/>
        <v>0</v>
      </c>
      <c r="M73" s="214">
        <f t="shared" si="18"/>
        <v>0</v>
      </c>
      <c r="N73" s="214">
        <f t="shared" si="18"/>
        <v>0</v>
      </c>
      <c r="O73" s="214">
        <f t="shared" si="18"/>
        <v>0</v>
      </c>
      <c r="P73" s="214">
        <f t="shared" si="18"/>
        <v>0</v>
      </c>
      <c r="Q73" s="214">
        <f t="shared" si="18"/>
        <v>0</v>
      </c>
      <c r="R73" s="214">
        <f t="shared" si="18"/>
        <v>0</v>
      </c>
      <c r="S73" s="214">
        <f t="shared" si="18"/>
        <v>0</v>
      </c>
      <c r="T73" s="214">
        <f t="shared" si="18"/>
        <v>0</v>
      </c>
      <c r="U73" s="214">
        <f t="shared" si="18"/>
        <v>0</v>
      </c>
      <c r="V73" s="222">
        <f t="shared" si="17"/>
        <v>0</v>
      </c>
      <c r="W73" s="394"/>
    </row>
    <row r="74" spans="1:23" ht="15" hidden="1" customHeight="1" x14ac:dyDescent="0.2">
      <c r="A74" s="252"/>
      <c r="B74" s="197"/>
      <c r="C74" s="189"/>
      <c r="F74" s="198"/>
      <c r="G74" s="212" t="s">
        <v>93</v>
      </c>
      <c r="H74" s="213"/>
      <c r="I74" s="225" t="s">
        <v>83</v>
      </c>
      <c r="J74" s="214">
        <f>(ROUND(J72,2)+ROUND(J73,10))*ROUND($E80,0)/($I$6-ROUND($E80,0))</f>
        <v>0</v>
      </c>
      <c r="K74" s="214">
        <f t="shared" ref="K74:U74" si="19">(ROUND(K72,2)+ROUND(K73,10))*ROUND($E80,0)/($I$6-ROUND($E80,0))</f>
        <v>0</v>
      </c>
      <c r="L74" s="214">
        <f t="shared" si="19"/>
        <v>0</v>
      </c>
      <c r="M74" s="214">
        <f t="shared" si="19"/>
        <v>0</v>
      </c>
      <c r="N74" s="214">
        <f t="shared" si="19"/>
        <v>0</v>
      </c>
      <c r="O74" s="214">
        <f t="shared" si="19"/>
        <v>0</v>
      </c>
      <c r="P74" s="214">
        <f t="shared" si="19"/>
        <v>0</v>
      </c>
      <c r="Q74" s="214">
        <f t="shared" si="19"/>
        <v>0</v>
      </c>
      <c r="R74" s="214">
        <f t="shared" si="19"/>
        <v>0</v>
      </c>
      <c r="S74" s="214">
        <f t="shared" si="19"/>
        <v>0</v>
      </c>
      <c r="T74" s="214">
        <f t="shared" si="19"/>
        <v>0</v>
      </c>
      <c r="U74" s="214">
        <f t="shared" si="19"/>
        <v>0</v>
      </c>
      <c r="V74" s="222">
        <f t="shared" si="17"/>
        <v>0</v>
      </c>
      <c r="W74" s="394"/>
    </row>
    <row r="75" spans="1:23" ht="15" hidden="1" customHeight="1" x14ac:dyDescent="0.2">
      <c r="A75" s="252"/>
      <c r="B75" s="197"/>
      <c r="C75" s="189"/>
      <c r="D75" s="189"/>
      <c r="E75" s="189"/>
      <c r="F75" s="198"/>
      <c r="G75" s="212" t="s">
        <v>94</v>
      </c>
      <c r="H75" s="213"/>
      <c r="I75" s="225" t="s">
        <v>83</v>
      </c>
      <c r="J75" s="214">
        <f>ROUND(J72,2)+ROUND(J73,10)+ROUND(J74,10)</f>
        <v>0</v>
      </c>
      <c r="K75" s="214">
        <f t="shared" ref="K75:U75" si="20">ROUND(K72,2)+ROUND(K73,10)+ROUND(K74,10)</f>
        <v>0</v>
      </c>
      <c r="L75" s="214">
        <f t="shared" si="20"/>
        <v>0</v>
      </c>
      <c r="M75" s="214">
        <f t="shared" si="20"/>
        <v>0</v>
      </c>
      <c r="N75" s="214">
        <f t="shared" si="20"/>
        <v>0</v>
      </c>
      <c r="O75" s="214">
        <f t="shared" si="20"/>
        <v>0</v>
      </c>
      <c r="P75" s="214">
        <f t="shared" si="20"/>
        <v>0</v>
      </c>
      <c r="Q75" s="214">
        <f t="shared" si="20"/>
        <v>0</v>
      </c>
      <c r="R75" s="214">
        <f t="shared" si="20"/>
        <v>0</v>
      </c>
      <c r="S75" s="214">
        <f t="shared" si="20"/>
        <v>0</v>
      </c>
      <c r="T75" s="214">
        <f t="shared" si="20"/>
        <v>0</v>
      </c>
      <c r="U75" s="214">
        <f t="shared" si="20"/>
        <v>0</v>
      </c>
      <c r="V75" s="222">
        <f t="shared" si="17"/>
        <v>0</v>
      </c>
      <c r="W75" s="394"/>
    </row>
    <row r="76" spans="1:23" ht="15" customHeight="1" x14ac:dyDescent="0.2">
      <c r="A76" s="250"/>
      <c r="B76" s="204" t="s">
        <v>91</v>
      </c>
      <c r="C76" s="189"/>
      <c r="D76" s="189"/>
      <c r="E76" s="189"/>
      <c r="F76" s="198"/>
      <c r="G76" s="228" t="str">
        <f>IF(D71="Stundenanteil","Errechneter Stellenanteil",IF(D71="Stellenanteil","Stellenanteil:",""))</f>
        <v/>
      </c>
      <c r="H76" s="211"/>
      <c r="I76" s="193"/>
      <c r="J76" s="500">
        <f t="shared" ref="J76:U76" si="21">IF(AND($D71="Stellenanteil",$E81&gt;0,J78&gt;0),ROUND($E81,4),IF(AND($D71="Stundenanteil",J70&gt;0),ROUND(J75/ROUND(J70,2),4),0))</f>
        <v>0</v>
      </c>
      <c r="K76" s="500">
        <f t="shared" si="21"/>
        <v>0</v>
      </c>
      <c r="L76" s="500">
        <f t="shared" si="21"/>
        <v>0</v>
      </c>
      <c r="M76" s="500">
        <f t="shared" si="21"/>
        <v>0</v>
      </c>
      <c r="N76" s="500">
        <f t="shared" si="21"/>
        <v>0</v>
      </c>
      <c r="O76" s="500">
        <f t="shared" si="21"/>
        <v>0</v>
      </c>
      <c r="P76" s="500">
        <f t="shared" si="21"/>
        <v>0</v>
      </c>
      <c r="Q76" s="500">
        <f t="shared" si="21"/>
        <v>0</v>
      </c>
      <c r="R76" s="500">
        <f t="shared" si="21"/>
        <v>0</v>
      </c>
      <c r="S76" s="500">
        <f t="shared" si="21"/>
        <v>0</v>
      </c>
      <c r="T76" s="500">
        <f t="shared" si="21"/>
        <v>0</v>
      </c>
      <c r="U76" s="500">
        <f t="shared" si="21"/>
        <v>0</v>
      </c>
      <c r="V76" s="501"/>
      <c r="W76" s="394"/>
    </row>
    <row r="77" spans="1:23" ht="15" customHeight="1" x14ac:dyDescent="0.2">
      <c r="A77" s="250"/>
      <c r="B77" s="197"/>
      <c r="C77" s="196" t="s">
        <v>97</v>
      </c>
      <c r="E77" s="249"/>
      <c r="F77" s="198"/>
      <c r="G77" s="195" t="s">
        <v>84</v>
      </c>
      <c r="H77" s="207"/>
      <c r="I77" s="191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1"/>
      <c r="W77" s="394"/>
    </row>
    <row r="78" spans="1:23" ht="15" customHeight="1" x14ac:dyDescent="0.2">
      <c r="A78" s="250"/>
      <c r="B78" s="197"/>
      <c r="F78" s="200"/>
      <c r="G78" s="194" t="s">
        <v>100</v>
      </c>
      <c r="H78" s="209"/>
      <c r="I78" s="226" t="s">
        <v>28</v>
      </c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461">
        <f>SUMPRODUCT(ROUND(J78:U78,2))</f>
        <v>0</v>
      </c>
      <c r="W78" s="394"/>
    </row>
    <row r="79" spans="1:23" ht="15" customHeight="1" x14ac:dyDescent="0.2">
      <c r="A79" s="252">
        <f>IF($D71="Stundenanteil",1,0)</f>
        <v>0</v>
      </c>
      <c r="B79" s="197"/>
      <c r="C79" s="196" t="str">
        <f>IF(D71="Stundenanteil","wöchentliche Arbeitszeit (in h):","")</f>
        <v/>
      </c>
      <c r="D79" s="189"/>
      <c r="E79" s="263"/>
      <c r="F79" s="200"/>
      <c r="G79" s="192" t="s">
        <v>229</v>
      </c>
      <c r="H79" s="208"/>
      <c r="I79" s="226" t="s">
        <v>28</v>
      </c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461">
        <f>SUMPRODUCT(ROUND(J79:U79,2))</f>
        <v>0</v>
      </c>
      <c r="W79" s="394"/>
    </row>
    <row r="80" spans="1:23" ht="15" customHeight="1" x14ac:dyDescent="0.2">
      <c r="A80" s="252">
        <f>IF($D71="Stundenanteil",1,0)</f>
        <v>0</v>
      </c>
      <c r="B80" s="197"/>
      <c r="C80" s="196" t="str">
        <f>IF(D71="Stundenanteil","Urlaubsanspruch (in AT):","")</f>
        <v/>
      </c>
      <c r="D80" s="189"/>
      <c r="E80" s="264"/>
      <c r="F80" s="200"/>
      <c r="G80" s="192"/>
      <c r="H80" s="208"/>
      <c r="I80" s="226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3"/>
      <c r="W80" s="394"/>
    </row>
    <row r="81" spans="1:23" ht="15" customHeight="1" x14ac:dyDescent="0.2">
      <c r="A81" s="252">
        <f>IF($D71="Stellenanteil",1,0)</f>
        <v>0</v>
      </c>
      <c r="B81" s="197"/>
      <c r="C81" s="196" t="str">
        <f>IF(D71="Stellenanteil","Stellenanteil (in %):","")</f>
        <v/>
      </c>
      <c r="D81" s="189"/>
      <c r="E81" s="227"/>
      <c r="F81" s="198"/>
      <c r="G81" s="195" t="s">
        <v>88</v>
      </c>
      <c r="H81" s="207"/>
      <c r="I81" s="191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1"/>
      <c r="W81" s="394"/>
    </row>
    <row r="82" spans="1:23" ht="15" customHeight="1" x14ac:dyDescent="0.2">
      <c r="A82" s="250"/>
      <c r="B82" s="197"/>
      <c r="F82" s="198"/>
      <c r="G82" s="194" t="s">
        <v>86</v>
      </c>
      <c r="H82" s="209"/>
      <c r="I82" s="226" t="s">
        <v>28</v>
      </c>
      <c r="J82" s="459">
        <f>ROUND(ROUND(J78,2)*J76,2)</f>
        <v>0</v>
      </c>
      <c r="K82" s="459">
        <f t="shared" ref="K82:U82" si="22">ROUND(ROUND(K78,2)*K76,2)</f>
        <v>0</v>
      </c>
      <c r="L82" s="459">
        <f t="shared" si="22"/>
        <v>0</v>
      </c>
      <c r="M82" s="459">
        <f t="shared" si="22"/>
        <v>0</v>
      </c>
      <c r="N82" s="459">
        <f t="shared" si="22"/>
        <v>0</v>
      </c>
      <c r="O82" s="459">
        <f t="shared" si="22"/>
        <v>0</v>
      </c>
      <c r="P82" s="459">
        <f t="shared" si="22"/>
        <v>0</v>
      </c>
      <c r="Q82" s="459">
        <f t="shared" si="22"/>
        <v>0</v>
      </c>
      <c r="R82" s="459">
        <f t="shared" si="22"/>
        <v>0</v>
      </c>
      <c r="S82" s="459">
        <f t="shared" si="22"/>
        <v>0</v>
      </c>
      <c r="T82" s="459">
        <f t="shared" si="22"/>
        <v>0</v>
      </c>
      <c r="U82" s="459">
        <f t="shared" si="22"/>
        <v>0</v>
      </c>
      <c r="V82" s="461">
        <f>SUMPRODUCT(ROUND(J82:U82,2))</f>
        <v>0</v>
      </c>
      <c r="W82" s="394"/>
    </row>
    <row r="83" spans="1:23" ht="15" customHeight="1" x14ac:dyDescent="0.2">
      <c r="A83" s="250"/>
      <c r="B83" s="197"/>
      <c r="F83" s="198"/>
      <c r="G83" s="192" t="s">
        <v>230</v>
      </c>
      <c r="H83" s="208"/>
      <c r="I83" s="226" t="s">
        <v>28</v>
      </c>
      <c r="J83" s="459">
        <f>ROUND(ROUND(J79,2)*J76,2)</f>
        <v>0</v>
      </c>
      <c r="K83" s="459">
        <f t="shared" ref="K83:U83" si="23">ROUND(ROUND(K79,2)*K76,2)</f>
        <v>0</v>
      </c>
      <c r="L83" s="459">
        <f t="shared" si="23"/>
        <v>0</v>
      </c>
      <c r="M83" s="459">
        <f t="shared" si="23"/>
        <v>0</v>
      </c>
      <c r="N83" s="459">
        <f t="shared" si="23"/>
        <v>0</v>
      </c>
      <c r="O83" s="459">
        <f t="shared" si="23"/>
        <v>0</v>
      </c>
      <c r="P83" s="459">
        <f t="shared" si="23"/>
        <v>0</v>
      </c>
      <c r="Q83" s="459">
        <f t="shared" si="23"/>
        <v>0</v>
      </c>
      <c r="R83" s="459">
        <f t="shared" si="23"/>
        <v>0</v>
      </c>
      <c r="S83" s="459">
        <f t="shared" si="23"/>
        <v>0</v>
      </c>
      <c r="T83" s="459">
        <f t="shared" si="23"/>
        <v>0</v>
      </c>
      <c r="U83" s="459">
        <f t="shared" si="23"/>
        <v>0</v>
      </c>
      <c r="V83" s="461">
        <f>SUMPRODUCT(ROUND(J83:U83,2))</f>
        <v>0</v>
      </c>
      <c r="W83" s="394"/>
    </row>
    <row r="84" spans="1:23" ht="15" customHeight="1" thickBot="1" x14ac:dyDescent="0.25">
      <c r="A84" s="250"/>
      <c r="B84" s="231"/>
      <c r="C84" s="232"/>
      <c r="D84" s="232"/>
      <c r="E84" s="232"/>
      <c r="F84" s="233"/>
      <c r="G84" s="437" t="str">
        <f>$P$26</f>
        <v>Pauschale für Sozialabgaben inkl. Berufsgenossenschaft</v>
      </c>
      <c r="H84" s="438"/>
      <c r="I84" s="439" t="s">
        <v>28</v>
      </c>
      <c r="J84" s="460">
        <f>ROUND(J83*$U$26,2)</f>
        <v>0</v>
      </c>
      <c r="K84" s="460">
        <f t="shared" ref="K84:U84" si="24">ROUND(K83*$U$26,2)</f>
        <v>0</v>
      </c>
      <c r="L84" s="460">
        <f t="shared" si="24"/>
        <v>0</v>
      </c>
      <c r="M84" s="460">
        <f t="shared" si="24"/>
        <v>0</v>
      </c>
      <c r="N84" s="460">
        <f t="shared" si="24"/>
        <v>0</v>
      </c>
      <c r="O84" s="460">
        <f t="shared" si="24"/>
        <v>0</v>
      </c>
      <c r="P84" s="460">
        <f t="shared" si="24"/>
        <v>0</v>
      </c>
      <c r="Q84" s="460">
        <f t="shared" si="24"/>
        <v>0</v>
      </c>
      <c r="R84" s="460">
        <f t="shared" si="24"/>
        <v>0</v>
      </c>
      <c r="S84" s="460">
        <f t="shared" si="24"/>
        <v>0</v>
      </c>
      <c r="T84" s="460">
        <f t="shared" si="24"/>
        <v>0</v>
      </c>
      <c r="U84" s="460">
        <f t="shared" si="24"/>
        <v>0</v>
      </c>
      <c r="V84" s="462">
        <f>SUMPRODUCT(ROUND(J84:U84,2))</f>
        <v>0</v>
      </c>
      <c r="W84" s="394">
        <f>IF(COUNTIF(V67:V84,"&gt;0")&gt;0,1,0)</f>
        <v>0</v>
      </c>
    </row>
    <row r="85" spans="1:23" ht="15" customHeight="1" thickTop="1" x14ac:dyDescent="0.2">
      <c r="A85" s="250"/>
      <c r="B85" s="197"/>
      <c r="C85" s="189"/>
      <c r="D85" s="189"/>
      <c r="E85" s="189"/>
      <c r="F85" s="198"/>
      <c r="G85" s="215" t="s">
        <v>99</v>
      </c>
      <c r="H85" s="216"/>
      <c r="I85" s="217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9"/>
      <c r="W85" s="394"/>
    </row>
    <row r="86" spans="1:23" ht="15" customHeight="1" x14ac:dyDescent="0.2">
      <c r="A86" s="250"/>
      <c r="B86" s="204" t="s">
        <v>5</v>
      </c>
      <c r="C86" s="189"/>
      <c r="D86" s="701"/>
      <c r="E86" s="702"/>
      <c r="F86" s="199"/>
      <c r="G86" s="190" t="s">
        <v>59</v>
      </c>
      <c r="H86" s="206"/>
      <c r="I86" s="191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201"/>
      <c r="W86" s="394"/>
    </row>
    <row r="87" spans="1:23" ht="15" customHeight="1" x14ac:dyDescent="0.2">
      <c r="A87" s="252">
        <f>IF($D89="Stundenanteil",1,0)</f>
        <v>0</v>
      </c>
      <c r="B87" s="204" t="s">
        <v>60</v>
      </c>
      <c r="C87" s="189"/>
      <c r="D87" s="701"/>
      <c r="E87" s="702"/>
      <c r="F87" s="199"/>
      <c r="G87" s="195" t="s">
        <v>81</v>
      </c>
      <c r="H87" s="207"/>
      <c r="I87" s="191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1"/>
      <c r="W87" s="394"/>
    </row>
    <row r="88" spans="1:23" ht="15" customHeight="1" x14ac:dyDescent="0.2">
      <c r="A88" s="252">
        <f>IF($D89="Stundenanteil",1,0)</f>
        <v>0</v>
      </c>
      <c r="B88" s="197"/>
      <c r="C88" s="189"/>
      <c r="D88" s="189"/>
      <c r="E88" s="189"/>
      <c r="F88" s="198"/>
      <c r="G88" s="192" t="s">
        <v>89</v>
      </c>
      <c r="H88" s="208"/>
      <c r="I88" s="223" t="s">
        <v>83</v>
      </c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461">
        <f t="shared" ref="V88:V93" si="25">SUMPRODUCT(ROUND(J88:U88,2))</f>
        <v>0</v>
      </c>
      <c r="W88" s="394"/>
    </row>
    <row r="89" spans="1:23" ht="15" customHeight="1" x14ac:dyDescent="0.2">
      <c r="A89" s="252">
        <f>IF($D89="Stundenanteil",1,0)</f>
        <v>0</v>
      </c>
      <c r="B89" s="204" t="s">
        <v>80</v>
      </c>
      <c r="C89" s="189"/>
      <c r="D89" s="701" t="s">
        <v>0</v>
      </c>
      <c r="E89" s="702"/>
      <c r="F89" s="199"/>
      <c r="G89" s="192" t="s">
        <v>95</v>
      </c>
      <c r="H89" s="210" t="s">
        <v>87</v>
      </c>
      <c r="I89" s="223" t="s">
        <v>83</v>
      </c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461">
        <f t="shared" si="25"/>
        <v>0</v>
      </c>
      <c r="W89" s="394"/>
    </row>
    <row r="90" spans="1:23" ht="15" customHeight="1" x14ac:dyDescent="0.2">
      <c r="A90" s="252">
        <f>IF($D89="Stundenanteil",1,0)</f>
        <v>0</v>
      </c>
      <c r="B90" s="197"/>
      <c r="C90" s="189"/>
      <c r="D90" s="189"/>
      <c r="E90" s="189"/>
      <c r="F90" s="198"/>
      <c r="G90" s="192"/>
      <c r="H90" s="210" t="s">
        <v>90</v>
      </c>
      <c r="I90" s="224" t="s">
        <v>83</v>
      </c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461">
        <f t="shared" si="25"/>
        <v>0</v>
      </c>
      <c r="W90" s="394"/>
    </row>
    <row r="91" spans="1:23" ht="15" hidden="1" customHeight="1" x14ac:dyDescent="0.2">
      <c r="A91" s="252"/>
      <c r="B91" s="197"/>
      <c r="C91" s="189"/>
      <c r="F91" s="198"/>
      <c r="G91" s="212" t="s">
        <v>92</v>
      </c>
      <c r="H91" s="213"/>
      <c r="I91" s="225" t="s">
        <v>83</v>
      </c>
      <c r="J91" s="214">
        <f>IF(ROUND(J88,2)-ROUND(J89,2)=0,0,ROUND(J90,2)/(ROUND(J88,2)-ROUND(J89,2))*ROUND(J89,2))</f>
        <v>0</v>
      </c>
      <c r="K91" s="214">
        <f t="shared" ref="K91:U91" si="26">IF(ROUND(K88,2)-ROUND(K89,2)=0,0,ROUND(K90,2)/(ROUND(K88,2)-ROUND(K89,2))*ROUND(K89,2))</f>
        <v>0</v>
      </c>
      <c r="L91" s="214">
        <f t="shared" si="26"/>
        <v>0</v>
      </c>
      <c r="M91" s="214">
        <f t="shared" si="26"/>
        <v>0</v>
      </c>
      <c r="N91" s="214">
        <f t="shared" si="26"/>
        <v>0</v>
      </c>
      <c r="O91" s="214">
        <f t="shared" si="26"/>
        <v>0</v>
      </c>
      <c r="P91" s="214">
        <f t="shared" si="26"/>
        <v>0</v>
      </c>
      <c r="Q91" s="214">
        <f t="shared" si="26"/>
        <v>0</v>
      </c>
      <c r="R91" s="214">
        <f t="shared" si="26"/>
        <v>0</v>
      </c>
      <c r="S91" s="214">
        <f t="shared" si="26"/>
        <v>0</v>
      </c>
      <c r="T91" s="214">
        <f t="shared" si="26"/>
        <v>0</v>
      </c>
      <c r="U91" s="214">
        <f t="shared" si="26"/>
        <v>0</v>
      </c>
      <c r="V91" s="222">
        <f t="shared" si="25"/>
        <v>0</v>
      </c>
      <c r="W91" s="394"/>
    </row>
    <row r="92" spans="1:23" ht="15" hidden="1" customHeight="1" x14ac:dyDescent="0.2">
      <c r="A92" s="252"/>
      <c r="B92" s="197"/>
      <c r="C92" s="189"/>
      <c r="F92" s="198"/>
      <c r="G92" s="212" t="s">
        <v>93</v>
      </c>
      <c r="H92" s="213"/>
      <c r="I92" s="225" t="s">
        <v>83</v>
      </c>
      <c r="J92" s="214">
        <f>(ROUND(J90,2)+ROUND(J91,10))*ROUND($E98,0)/($I$6-ROUND($E98,0))</f>
        <v>0</v>
      </c>
      <c r="K92" s="214">
        <f t="shared" ref="K92:U92" si="27">(ROUND(K90,2)+ROUND(K91,10))*ROUND($E98,0)/($I$6-ROUND($E98,0))</f>
        <v>0</v>
      </c>
      <c r="L92" s="214">
        <f t="shared" si="27"/>
        <v>0</v>
      </c>
      <c r="M92" s="214">
        <f t="shared" si="27"/>
        <v>0</v>
      </c>
      <c r="N92" s="214">
        <f t="shared" si="27"/>
        <v>0</v>
      </c>
      <c r="O92" s="214">
        <f t="shared" si="27"/>
        <v>0</v>
      </c>
      <c r="P92" s="214">
        <f t="shared" si="27"/>
        <v>0</v>
      </c>
      <c r="Q92" s="214">
        <f t="shared" si="27"/>
        <v>0</v>
      </c>
      <c r="R92" s="214">
        <f t="shared" si="27"/>
        <v>0</v>
      </c>
      <c r="S92" s="214">
        <f t="shared" si="27"/>
        <v>0</v>
      </c>
      <c r="T92" s="214">
        <f t="shared" si="27"/>
        <v>0</v>
      </c>
      <c r="U92" s="214">
        <f t="shared" si="27"/>
        <v>0</v>
      </c>
      <c r="V92" s="222">
        <f t="shared" si="25"/>
        <v>0</v>
      </c>
      <c r="W92" s="394"/>
    </row>
    <row r="93" spans="1:23" ht="15" hidden="1" customHeight="1" x14ac:dyDescent="0.2">
      <c r="A93" s="252"/>
      <c r="B93" s="197"/>
      <c r="C93" s="189"/>
      <c r="D93" s="189"/>
      <c r="E93" s="189"/>
      <c r="F93" s="198"/>
      <c r="G93" s="212" t="s">
        <v>94</v>
      </c>
      <c r="H93" s="213"/>
      <c r="I93" s="225" t="s">
        <v>83</v>
      </c>
      <c r="J93" s="214">
        <f>ROUND(J90,2)+ROUND(J91,10)+ROUND(J92,10)</f>
        <v>0</v>
      </c>
      <c r="K93" s="214">
        <f t="shared" ref="K93:U93" si="28">ROUND(K90,2)+ROUND(K91,10)+ROUND(K92,10)</f>
        <v>0</v>
      </c>
      <c r="L93" s="214">
        <f t="shared" si="28"/>
        <v>0</v>
      </c>
      <c r="M93" s="214">
        <f t="shared" si="28"/>
        <v>0</v>
      </c>
      <c r="N93" s="214">
        <f t="shared" si="28"/>
        <v>0</v>
      </c>
      <c r="O93" s="214">
        <f t="shared" si="28"/>
        <v>0</v>
      </c>
      <c r="P93" s="214">
        <f t="shared" si="28"/>
        <v>0</v>
      </c>
      <c r="Q93" s="214">
        <f t="shared" si="28"/>
        <v>0</v>
      </c>
      <c r="R93" s="214">
        <f t="shared" si="28"/>
        <v>0</v>
      </c>
      <c r="S93" s="214">
        <f t="shared" si="28"/>
        <v>0</v>
      </c>
      <c r="T93" s="214">
        <f t="shared" si="28"/>
        <v>0</v>
      </c>
      <c r="U93" s="214">
        <f t="shared" si="28"/>
        <v>0</v>
      </c>
      <c r="V93" s="222">
        <f t="shared" si="25"/>
        <v>0</v>
      </c>
      <c r="W93" s="394"/>
    </row>
    <row r="94" spans="1:23" ht="15" customHeight="1" x14ac:dyDescent="0.2">
      <c r="A94" s="250"/>
      <c r="B94" s="204" t="s">
        <v>91</v>
      </c>
      <c r="C94" s="189"/>
      <c r="D94" s="189"/>
      <c r="E94" s="189"/>
      <c r="F94" s="198"/>
      <c r="G94" s="228" t="str">
        <f>IF(D89="Stundenanteil","Errechneter Stellenanteil",IF(D89="Stellenanteil","Stellenanteil:",""))</f>
        <v/>
      </c>
      <c r="H94" s="211"/>
      <c r="I94" s="193"/>
      <c r="J94" s="500">
        <f t="shared" ref="J94:U94" si="29">IF(AND($D89="Stellenanteil",$E99&gt;0,J96&gt;0),ROUND($E99,4),IF(AND($D89="Stundenanteil",J88&gt;0),ROUND(J93/ROUND(J88,2),4),0))</f>
        <v>0</v>
      </c>
      <c r="K94" s="500">
        <f t="shared" si="29"/>
        <v>0</v>
      </c>
      <c r="L94" s="500">
        <f t="shared" si="29"/>
        <v>0</v>
      </c>
      <c r="M94" s="500">
        <f t="shared" si="29"/>
        <v>0</v>
      </c>
      <c r="N94" s="500">
        <f t="shared" si="29"/>
        <v>0</v>
      </c>
      <c r="O94" s="500">
        <f t="shared" si="29"/>
        <v>0</v>
      </c>
      <c r="P94" s="500">
        <f t="shared" si="29"/>
        <v>0</v>
      </c>
      <c r="Q94" s="500">
        <f t="shared" si="29"/>
        <v>0</v>
      </c>
      <c r="R94" s="500">
        <f t="shared" si="29"/>
        <v>0</v>
      </c>
      <c r="S94" s="500">
        <f t="shared" si="29"/>
        <v>0</v>
      </c>
      <c r="T94" s="500">
        <f t="shared" si="29"/>
        <v>0</v>
      </c>
      <c r="U94" s="500">
        <f t="shared" si="29"/>
        <v>0</v>
      </c>
      <c r="V94" s="501"/>
      <c r="W94" s="394"/>
    </row>
    <row r="95" spans="1:23" ht="15" customHeight="1" x14ac:dyDescent="0.2">
      <c r="A95" s="250"/>
      <c r="B95" s="197"/>
      <c r="C95" s="196" t="s">
        <v>97</v>
      </c>
      <c r="E95" s="249"/>
      <c r="F95" s="198"/>
      <c r="G95" s="195" t="s">
        <v>84</v>
      </c>
      <c r="H95" s="207"/>
      <c r="I95" s="191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1"/>
      <c r="W95" s="394"/>
    </row>
    <row r="96" spans="1:23" ht="15" customHeight="1" x14ac:dyDescent="0.2">
      <c r="A96" s="250"/>
      <c r="B96" s="197"/>
      <c r="F96" s="200"/>
      <c r="G96" s="194" t="s">
        <v>100</v>
      </c>
      <c r="H96" s="209"/>
      <c r="I96" s="226" t="s">
        <v>28</v>
      </c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461">
        <f>SUMPRODUCT(ROUND(J96:U96,2))</f>
        <v>0</v>
      </c>
      <c r="W96" s="394"/>
    </row>
    <row r="97" spans="1:23" ht="15" customHeight="1" x14ac:dyDescent="0.2">
      <c r="A97" s="252">
        <f>IF($D89="Stundenanteil",1,0)</f>
        <v>0</v>
      </c>
      <c r="B97" s="197"/>
      <c r="C97" s="196" t="str">
        <f>IF(D89="Stundenanteil","wöchentliche Arbeitszeit (in h):","")</f>
        <v/>
      </c>
      <c r="D97" s="189"/>
      <c r="E97" s="263"/>
      <c r="F97" s="200"/>
      <c r="G97" s="192" t="s">
        <v>229</v>
      </c>
      <c r="H97" s="208"/>
      <c r="I97" s="226" t="s">
        <v>28</v>
      </c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461">
        <f>SUMPRODUCT(ROUND(J97:U97,2))</f>
        <v>0</v>
      </c>
      <c r="W97" s="394"/>
    </row>
    <row r="98" spans="1:23" ht="15" customHeight="1" x14ac:dyDescent="0.2">
      <c r="A98" s="252">
        <f>IF($D89="Stundenanteil",1,0)</f>
        <v>0</v>
      </c>
      <c r="B98" s="197"/>
      <c r="C98" s="196" t="str">
        <f>IF(D89="Stundenanteil","Urlaubsanspruch (in AT):","")</f>
        <v/>
      </c>
      <c r="D98" s="189"/>
      <c r="E98" s="264"/>
      <c r="F98" s="200"/>
      <c r="G98" s="192"/>
      <c r="H98" s="208"/>
      <c r="I98" s="226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3"/>
      <c r="W98" s="394"/>
    </row>
    <row r="99" spans="1:23" ht="15" customHeight="1" x14ac:dyDescent="0.2">
      <c r="A99" s="252">
        <f>IF($D89="Stellenanteil",1,0)</f>
        <v>0</v>
      </c>
      <c r="B99" s="197"/>
      <c r="C99" s="196" t="str">
        <f>IF(D89="Stellenanteil","Stellenanteil (in %):","")</f>
        <v/>
      </c>
      <c r="D99" s="189"/>
      <c r="E99" s="227"/>
      <c r="F99" s="198"/>
      <c r="G99" s="195" t="s">
        <v>88</v>
      </c>
      <c r="H99" s="207"/>
      <c r="I99" s="191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1"/>
      <c r="W99" s="394"/>
    </row>
    <row r="100" spans="1:23" ht="15" customHeight="1" x14ac:dyDescent="0.2">
      <c r="A100" s="250"/>
      <c r="B100" s="197"/>
      <c r="F100" s="198"/>
      <c r="G100" s="194" t="s">
        <v>86</v>
      </c>
      <c r="H100" s="209"/>
      <c r="I100" s="226" t="s">
        <v>28</v>
      </c>
      <c r="J100" s="459">
        <f>ROUND(ROUND(J96,2)*J94,2)</f>
        <v>0</v>
      </c>
      <c r="K100" s="459">
        <f t="shared" ref="K100:U100" si="30">ROUND(ROUND(K96,2)*K94,2)</f>
        <v>0</v>
      </c>
      <c r="L100" s="459">
        <f t="shared" si="30"/>
        <v>0</v>
      </c>
      <c r="M100" s="459">
        <f t="shared" si="30"/>
        <v>0</v>
      </c>
      <c r="N100" s="459">
        <f t="shared" si="30"/>
        <v>0</v>
      </c>
      <c r="O100" s="459">
        <f t="shared" si="30"/>
        <v>0</v>
      </c>
      <c r="P100" s="459">
        <f t="shared" si="30"/>
        <v>0</v>
      </c>
      <c r="Q100" s="459">
        <f t="shared" si="30"/>
        <v>0</v>
      </c>
      <c r="R100" s="459">
        <f t="shared" si="30"/>
        <v>0</v>
      </c>
      <c r="S100" s="459">
        <f t="shared" si="30"/>
        <v>0</v>
      </c>
      <c r="T100" s="459">
        <f t="shared" si="30"/>
        <v>0</v>
      </c>
      <c r="U100" s="459">
        <f t="shared" si="30"/>
        <v>0</v>
      </c>
      <c r="V100" s="461">
        <f>SUMPRODUCT(ROUND(J100:U100,2))</f>
        <v>0</v>
      </c>
      <c r="W100" s="394"/>
    </row>
    <row r="101" spans="1:23" ht="15" customHeight="1" x14ac:dyDescent="0.2">
      <c r="A101" s="250"/>
      <c r="B101" s="197"/>
      <c r="F101" s="198"/>
      <c r="G101" s="192" t="s">
        <v>230</v>
      </c>
      <c r="H101" s="208"/>
      <c r="I101" s="226" t="s">
        <v>28</v>
      </c>
      <c r="J101" s="459">
        <f>ROUND(ROUND(J97,2)*J94,2)</f>
        <v>0</v>
      </c>
      <c r="K101" s="459">
        <f t="shared" ref="K101:U101" si="31">ROUND(ROUND(K97,2)*K94,2)</f>
        <v>0</v>
      </c>
      <c r="L101" s="459">
        <f t="shared" si="31"/>
        <v>0</v>
      </c>
      <c r="M101" s="459">
        <f t="shared" si="31"/>
        <v>0</v>
      </c>
      <c r="N101" s="459">
        <f t="shared" si="31"/>
        <v>0</v>
      </c>
      <c r="O101" s="459">
        <f t="shared" si="31"/>
        <v>0</v>
      </c>
      <c r="P101" s="459">
        <f t="shared" si="31"/>
        <v>0</v>
      </c>
      <c r="Q101" s="459">
        <f t="shared" si="31"/>
        <v>0</v>
      </c>
      <c r="R101" s="459">
        <f t="shared" si="31"/>
        <v>0</v>
      </c>
      <c r="S101" s="459">
        <f t="shared" si="31"/>
        <v>0</v>
      </c>
      <c r="T101" s="459">
        <f t="shared" si="31"/>
        <v>0</v>
      </c>
      <c r="U101" s="459">
        <f t="shared" si="31"/>
        <v>0</v>
      </c>
      <c r="V101" s="461">
        <f>SUMPRODUCT(ROUND(J101:U101,2))</f>
        <v>0</v>
      </c>
      <c r="W101" s="394"/>
    </row>
    <row r="102" spans="1:23" ht="15" customHeight="1" thickBot="1" x14ac:dyDescent="0.25">
      <c r="A102" s="250"/>
      <c r="B102" s="231"/>
      <c r="C102" s="232"/>
      <c r="D102" s="232"/>
      <c r="E102" s="232"/>
      <c r="F102" s="233"/>
      <c r="G102" s="437" t="str">
        <f>$P$26</f>
        <v>Pauschale für Sozialabgaben inkl. Berufsgenossenschaft</v>
      </c>
      <c r="H102" s="438"/>
      <c r="I102" s="439" t="s">
        <v>28</v>
      </c>
      <c r="J102" s="460">
        <f>ROUND(J101*$U$26,2)</f>
        <v>0</v>
      </c>
      <c r="K102" s="460">
        <f t="shared" ref="K102:U102" si="32">ROUND(K101*$U$26,2)</f>
        <v>0</v>
      </c>
      <c r="L102" s="460">
        <f t="shared" si="32"/>
        <v>0</v>
      </c>
      <c r="M102" s="460">
        <f t="shared" si="32"/>
        <v>0</v>
      </c>
      <c r="N102" s="460">
        <f t="shared" si="32"/>
        <v>0</v>
      </c>
      <c r="O102" s="460">
        <f t="shared" si="32"/>
        <v>0</v>
      </c>
      <c r="P102" s="460">
        <f t="shared" si="32"/>
        <v>0</v>
      </c>
      <c r="Q102" s="460">
        <f t="shared" si="32"/>
        <v>0</v>
      </c>
      <c r="R102" s="460">
        <f t="shared" si="32"/>
        <v>0</v>
      </c>
      <c r="S102" s="460">
        <f t="shared" si="32"/>
        <v>0</v>
      </c>
      <c r="T102" s="460">
        <f t="shared" si="32"/>
        <v>0</v>
      </c>
      <c r="U102" s="460">
        <f t="shared" si="32"/>
        <v>0</v>
      </c>
      <c r="V102" s="462">
        <f>SUMPRODUCT(ROUND(J102:U102,2))</f>
        <v>0</v>
      </c>
      <c r="W102" s="394">
        <f>IF(COUNTIF(V85:V102,"&gt;0")&gt;0,1,0)</f>
        <v>0</v>
      </c>
    </row>
    <row r="103" spans="1:23" ht="15" customHeight="1" thickTop="1" x14ac:dyDescent="0.2">
      <c r="A103" s="250"/>
      <c r="B103" s="197"/>
      <c r="C103" s="189"/>
      <c r="D103" s="189"/>
      <c r="E103" s="189"/>
      <c r="F103" s="198"/>
      <c r="G103" s="215" t="s">
        <v>99</v>
      </c>
      <c r="H103" s="216"/>
      <c r="I103" s="217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9"/>
      <c r="W103" s="394"/>
    </row>
    <row r="104" spans="1:23" ht="15" customHeight="1" x14ac:dyDescent="0.2">
      <c r="A104" s="250"/>
      <c r="B104" s="204" t="s">
        <v>5</v>
      </c>
      <c r="C104" s="189"/>
      <c r="D104" s="701"/>
      <c r="E104" s="702"/>
      <c r="F104" s="199"/>
      <c r="G104" s="190" t="s">
        <v>59</v>
      </c>
      <c r="H104" s="206"/>
      <c r="I104" s="191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99"/>
      <c r="U104" s="499"/>
      <c r="V104" s="201"/>
      <c r="W104" s="394"/>
    </row>
    <row r="105" spans="1:23" ht="15" customHeight="1" x14ac:dyDescent="0.2">
      <c r="A105" s="252">
        <f>IF($D107="Stundenanteil",1,0)</f>
        <v>0</v>
      </c>
      <c r="B105" s="204" t="s">
        <v>60</v>
      </c>
      <c r="C105" s="189"/>
      <c r="D105" s="701"/>
      <c r="E105" s="702"/>
      <c r="F105" s="199"/>
      <c r="G105" s="195" t="s">
        <v>81</v>
      </c>
      <c r="H105" s="207"/>
      <c r="I105" s="191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1"/>
      <c r="W105" s="394"/>
    </row>
    <row r="106" spans="1:23" ht="15" customHeight="1" x14ac:dyDescent="0.2">
      <c r="A106" s="252">
        <f>IF($D107="Stundenanteil",1,0)</f>
        <v>0</v>
      </c>
      <c r="B106" s="197"/>
      <c r="C106" s="189"/>
      <c r="D106" s="189"/>
      <c r="E106" s="189"/>
      <c r="F106" s="198"/>
      <c r="G106" s="192" t="s">
        <v>89</v>
      </c>
      <c r="H106" s="208"/>
      <c r="I106" s="223" t="s">
        <v>83</v>
      </c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461">
        <f t="shared" ref="V106:V111" si="33">SUMPRODUCT(ROUND(J106:U106,2))</f>
        <v>0</v>
      </c>
      <c r="W106" s="394"/>
    </row>
    <row r="107" spans="1:23" ht="15" customHeight="1" x14ac:dyDescent="0.2">
      <c r="A107" s="252">
        <f>IF($D107="Stundenanteil",1,0)</f>
        <v>0</v>
      </c>
      <c r="B107" s="204" t="s">
        <v>80</v>
      </c>
      <c r="C107" s="189"/>
      <c r="D107" s="701" t="s">
        <v>0</v>
      </c>
      <c r="E107" s="702"/>
      <c r="F107" s="199"/>
      <c r="G107" s="192" t="s">
        <v>95</v>
      </c>
      <c r="H107" s="210" t="s">
        <v>87</v>
      </c>
      <c r="I107" s="223" t="s">
        <v>83</v>
      </c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461">
        <f t="shared" si="33"/>
        <v>0</v>
      </c>
      <c r="W107" s="394"/>
    </row>
    <row r="108" spans="1:23" ht="15" customHeight="1" x14ac:dyDescent="0.2">
      <c r="A108" s="252">
        <f>IF($D107="Stundenanteil",1,0)</f>
        <v>0</v>
      </c>
      <c r="B108" s="197"/>
      <c r="C108" s="189"/>
      <c r="D108" s="189"/>
      <c r="E108" s="189"/>
      <c r="F108" s="198"/>
      <c r="G108" s="192"/>
      <c r="H108" s="210" t="s">
        <v>90</v>
      </c>
      <c r="I108" s="224" t="s">
        <v>83</v>
      </c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461">
        <f t="shared" si="33"/>
        <v>0</v>
      </c>
      <c r="W108" s="394"/>
    </row>
    <row r="109" spans="1:23" ht="15" hidden="1" customHeight="1" x14ac:dyDescent="0.2">
      <c r="A109" s="252"/>
      <c r="B109" s="197"/>
      <c r="C109" s="189"/>
      <c r="F109" s="198"/>
      <c r="G109" s="212" t="s">
        <v>92</v>
      </c>
      <c r="H109" s="213"/>
      <c r="I109" s="225" t="s">
        <v>83</v>
      </c>
      <c r="J109" s="214">
        <f>IF(ROUND(J106,2)-ROUND(J107,2)=0,0,ROUND(J108,2)/(ROUND(J106,2)-ROUND(J107,2))*ROUND(J107,2))</f>
        <v>0</v>
      </c>
      <c r="K109" s="214">
        <f t="shared" ref="K109:U109" si="34">IF(ROUND(K106,2)-ROUND(K107,2)=0,0,ROUND(K108,2)/(ROUND(K106,2)-ROUND(K107,2))*ROUND(K107,2))</f>
        <v>0</v>
      </c>
      <c r="L109" s="214">
        <f t="shared" si="34"/>
        <v>0</v>
      </c>
      <c r="M109" s="214">
        <f t="shared" si="34"/>
        <v>0</v>
      </c>
      <c r="N109" s="214">
        <f t="shared" si="34"/>
        <v>0</v>
      </c>
      <c r="O109" s="214">
        <f t="shared" si="34"/>
        <v>0</v>
      </c>
      <c r="P109" s="214">
        <f t="shared" si="34"/>
        <v>0</v>
      </c>
      <c r="Q109" s="214">
        <f t="shared" si="34"/>
        <v>0</v>
      </c>
      <c r="R109" s="214">
        <f t="shared" si="34"/>
        <v>0</v>
      </c>
      <c r="S109" s="214">
        <f t="shared" si="34"/>
        <v>0</v>
      </c>
      <c r="T109" s="214">
        <f t="shared" si="34"/>
        <v>0</v>
      </c>
      <c r="U109" s="214">
        <f t="shared" si="34"/>
        <v>0</v>
      </c>
      <c r="V109" s="222">
        <f t="shared" si="33"/>
        <v>0</v>
      </c>
      <c r="W109" s="394"/>
    </row>
    <row r="110" spans="1:23" ht="15" hidden="1" customHeight="1" x14ac:dyDescent="0.2">
      <c r="A110" s="252"/>
      <c r="B110" s="197"/>
      <c r="C110" s="189"/>
      <c r="F110" s="198"/>
      <c r="G110" s="212" t="s">
        <v>93</v>
      </c>
      <c r="H110" s="213"/>
      <c r="I110" s="225" t="s">
        <v>83</v>
      </c>
      <c r="J110" s="214">
        <f>(ROUND(J108,2)+ROUND(J109,10))*ROUND($E116,0)/($I$6-ROUND($E116,0))</f>
        <v>0</v>
      </c>
      <c r="K110" s="214">
        <f t="shared" ref="K110:U110" si="35">(ROUND(K108,2)+ROUND(K109,10))*ROUND($E116,0)/($I$6-ROUND($E116,0))</f>
        <v>0</v>
      </c>
      <c r="L110" s="214">
        <f t="shared" si="35"/>
        <v>0</v>
      </c>
      <c r="M110" s="214">
        <f t="shared" si="35"/>
        <v>0</v>
      </c>
      <c r="N110" s="214">
        <f t="shared" si="35"/>
        <v>0</v>
      </c>
      <c r="O110" s="214">
        <f t="shared" si="35"/>
        <v>0</v>
      </c>
      <c r="P110" s="214">
        <f t="shared" si="35"/>
        <v>0</v>
      </c>
      <c r="Q110" s="214">
        <f t="shared" si="35"/>
        <v>0</v>
      </c>
      <c r="R110" s="214">
        <f t="shared" si="35"/>
        <v>0</v>
      </c>
      <c r="S110" s="214">
        <f t="shared" si="35"/>
        <v>0</v>
      </c>
      <c r="T110" s="214">
        <f t="shared" si="35"/>
        <v>0</v>
      </c>
      <c r="U110" s="214">
        <f t="shared" si="35"/>
        <v>0</v>
      </c>
      <c r="V110" s="222">
        <f t="shared" si="33"/>
        <v>0</v>
      </c>
      <c r="W110" s="394"/>
    </row>
    <row r="111" spans="1:23" ht="15" hidden="1" customHeight="1" x14ac:dyDescent="0.2">
      <c r="A111" s="252"/>
      <c r="B111" s="197"/>
      <c r="C111" s="189"/>
      <c r="D111" s="189"/>
      <c r="E111" s="189"/>
      <c r="F111" s="198"/>
      <c r="G111" s="212" t="s">
        <v>94</v>
      </c>
      <c r="H111" s="213"/>
      <c r="I111" s="225" t="s">
        <v>83</v>
      </c>
      <c r="J111" s="214">
        <f>ROUND(J108,2)+ROUND(J109,10)+ROUND(J110,10)</f>
        <v>0</v>
      </c>
      <c r="K111" s="214">
        <f t="shared" ref="K111:U111" si="36">ROUND(K108,2)+ROUND(K109,10)+ROUND(K110,10)</f>
        <v>0</v>
      </c>
      <c r="L111" s="214">
        <f t="shared" si="36"/>
        <v>0</v>
      </c>
      <c r="M111" s="214">
        <f t="shared" si="36"/>
        <v>0</v>
      </c>
      <c r="N111" s="214">
        <f t="shared" si="36"/>
        <v>0</v>
      </c>
      <c r="O111" s="214">
        <f t="shared" si="36"/>
        <v>0</v>
      </c>
      <c r="P111" s="214">
        <f t="shared" si="36"/>
        <v>0</v>
      </c>
      <c r="Q111" s="214">
        <f t="shared" si="36"/>
        <v>0</v>
      </c>
      <c r="R111" s="214">
        <f t="shared" si="36"/>
        <v>0</v>
      </c>
      <c r="S111" s="214">
        <f t="shared" si="36"/>
        <v>0</v>
      </c>
      <c r="T111" s="214">
        <f t="shared" si="36"/>
        <v>0</v>
      </c>
      <c r="U111" s="214">
        <f t="shared" si="36"/>
        <v>0</v>
      </c>
      <c r="V111" s="222">
        <f t="shared" si="33"/>
        <v>0</v>
      </c>
      <c r="W111" s="394"/>
    </row>
    <row r="112" spans="1:23" ht="15" customHeight="1" x14ac:dyDescent="0.2">
      <c r="A112" s="250"/>
      <c r="B112" s="204" t="s">
        <v>91</v>
      </c>
      <c r="C112" s="189"/>
      <c r="D112" s="189"/>
      <c r="E112" s="189"/>
      <c r="F112" s="198"/>
      <c r="G112" s="228" t="str">
        <f>IF(D107="Stundenanteil","Errechneter Stellenanteil",IF(D107="Stellenanteil","Stellenanteil:",""))</f>
        <v/>
      </c>
      <c r="H112" s="211"/>
      <c r="I112" s="193"/>
      <c r="J112" s="500">
        <f t="shared" ref="J112:U112" si="37">IF(AND($D107="Stellenanteil",$E117&gt;0,J114&gt;0),ROUND($E117,4),IF(AND($D107="Stundenanteil",J106&gt;0),ROUND(J111/ROUND(J106,2),4),0))</f>
        <v>0</v>
      </c>
      <c r="K112" s="500">
        <f t="shared" si="37"/>
        <v>0</v>
      </c>
      <c r="L112" s="500">
        <f t="shared" si="37"/>
        <v>0</v>
      </c>
      <c r="M112" s="500">
        <f t="shared" si="37"/>
        <v>0</v>
      </c>
      <c r="N112" s="500">
        <f t="shared" si="37"/>
        <v>0</v>
      </c>
      <c r="O112" s="500">
        <f t="shared" si="37"/>
        <v>0</v>
      </c>
      <c r="P112" s="500">
        <f t="shared" si="37"/>
        <v>0</v>
      </c>
      <c r="Q112" s="500">
        <f t="shared" si="37"/>
        <v>0</v>
      </c>
      <c r="R112" s="500">
        <f t="shared" si="37"/>
        <v>0</v>
      </c>
      <c r="S112" s="500">
        <f t="shared" si="37"/>
        <v>0</v>
      </c>
      <c r="T112" s="500">
        <f t="shared" si="37"/>
        <v>0</v>
      </c>
      <c r="U112" s="500">
        <f t="shared" si="37"/>
        <v>0</v>
      </c>
      <c r="V112" s="501"/>
      <c r="W112" s="394"/>
    </row>
    <row r="113" spans="1:23" ht="15" customHeight="1" x14ac:dyDescent="0.2">
      <c r="A113" s="250"/>
      <c r="B113" s="197"/>
      <c r="C113" s="196" t="s">
        <v>97</v>
      </c>
      <c r="E113" s="249"/>
      <c r="F113" s="198"/>
      <c r="G113" s="195" t="s">
        <v>84</v>
      </c>
      <c r="H113" s="207"/>
      <c r="I113" s="191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1"/>
      <c r="W113" s="394"/>
    </row>
    <row r="114" spans="1:23" ht="15" customHeight="1" x14ac:dyDescent="0.2">
      <c r="A114" s="250"/>
      <c r="B114" s="197"/>
      <c r="F114" s="200"/>
      <c r="G114" s="194" t="s">
        <v>100</v>
      </c>
      <c r="H114" s="209"/>
      <c r="I114" s="226" t="s">
        <v>28</v>
      </c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461">
        <f>SUMPRODUCT(ROUND(J114:U114,2))</f>
        <v>0</v>
      </c>
      <c r="W114" s="394"/>
    </row>
    <row r="115" spans="1:23" ht="15" customHeight="1" x14ac:dyDescent="0.2">
      <c r="A115" s="252">
        <f>IF($D107="Stundenanteil",1,0)</f>
        <v>0</v>
      </c>
      <c r="B115" s="197"/>
      <c r="C115" s="196" t="str">
        <f>IF(D107="Stundenanteil","wöchentliche Arbeitszeit (in h):","")</f>
        <v/>
      </c>
      <c r="D115" s="189"/>
      <c r="E115" s="263"/>
      <c r="F115" s="200"/>
      <c r="G115" s="192" t="s">
        <v>229</v>
      </c>
      <c r="H115" s="208"/>
      <c r="I115" s="226" t="s">
        <v>28</v>
      </c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461">
        <f>SUMPRODUCT(ROUND(J115:U115,2))</f>
        <v>0</v>
      </c>
      <c r="W115" s="394"/>
    </row>
    <row r="116" spans="1:23" ht="15" customHeight="1" x14ac:dyDescent="0.2">
      <c r="A116" s="252">
        <f>IF($D107="Stundenanteil",1,0)</f>
        <v>0</v>
      </c>
      <c r="B116" s="197"/>
      <c r="C116" s="196" t="str">
        <f>IF(D107="Stundenanteil","Urlaubsanspruch (in AT):","")</f>
        <v/>
      </c>
      <c r="D116" s="189"/>
      <c r="E116" s="264"/>
      <c r="F116" s="200"/>
      <c r="G116" s="192"/>
      <c r="H116" s="208"/>
      <c r="I116" s="226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3"/>
      <c r="W116" s="394"/>
    </row>
    <row r="117" spans="1:23" ht="15" customHeight="1" x14ac:dyDescent="0.2">
      <c r="A117" s="252">
        <f>IF($D107="Stellenanteil",1,0)</f>
        <v>0</v>
      </c>
      <c r="B117" s="197"/>
      <c r="C117" s="196" t="str">
        <f>IF(D107="Stellenanteil","Stellenanteil (in %):","")</f>
        <v/>
      </c>
      <c r="D117" s="189"/>
      <c r="E117" s="227"/>
      <c r="F117" s="198"/>
      <c r="G117" s="195" t="s">
        <v>88</v>
      </c>
      <c r="H117" s="207"/>
      <c r="I117" s="191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1"/>
      <c r="W117" s="394"/>
    </row>
    <row r="118" spans="1:23" ht="15" customHeight="1" x14ac:dyDescent="0.2">
      <c r="A118" s="250"/>
      <c r="B118" s="197"/>
      <c r="F118" s="198"/>
      <c r="G118" s="194" t="s">
        <v>86</v>
      </c>
      <c r="H118" s="209"/>
      <c r="I118" s="226" t="s">
        <v>28</v>
      </c>
      <c r="J118" s="459">
        <f>ROUND(ROUND(J114,2)*J112,2)</f>
        <v>0</v>
      </c>
      <c r="K118" s="459">
        <f t="shared" ref="K118:U118" si="38">ROUND(ROUND(K114,2)*K112,2)</f>
        <v>0</v>
      </c>
      <c r="L118" s="459">
        <f t="shared" si="38"/>
        <v>0</v>
      </c>
      <c r="M118" s="459">
        <f t="shared" si="38"/>
        <v>0</v>
      </c>
      <c r="N118" s="459">
        <f t="shared" si="38"/>
        <v>0</v>
      </c>
      <c r="O118" s="459">
        <f t="shared" si="38"/>
        <v>0</v>
      </c>
      <c r="P118" s="459">
        <f t="shared" si="38"/>
        <v>0</v>
      </c>
      <c r="Q118" s="459">
        <f t="shared" si="38"/>
        <v>0</v>
      </c>
      <c r="R118" s="459">
        <f t="shared" si="38"/>
        <v>0</v>
      </c>
      <c r="S118" s="459">
        <f t="shared" si="38"/>
        <v>0</v>
      </c>
      <c r="T118" s="459">
        <f t="shared" si="38"/>
        <v>0</v>
      </c>
      <c r="U118" s="459">
        <f t="shared" si="38"/>
        <v>0</v>
      </c>
      <c r="V118" s="461">
        <f>SUMPRODUCT(ROUND(J118:U118,2))</f>
        <v>0</v>
      </c>
      <c r="W118" s="394"/>
    </row>
    <row r="119" spans="1:23" ht="15" customHeight="1" x14ac:dyDescent="0.2">
      <c r="A119" s="250"/>
      <c r="B119" s="197"/>
      <c r="F119" s="198"/>
      <c r="G119" s="192" t="s">
        <v>230</v>
      </c>
      <c r="H119" s="208"/>
      <c r="I119" s="226" t="s">
        <v>28</v>
      </c>
      <c r="J119" s="459">
        <f>ROUND(ROUND(J115,2)*J112,2)</f>
        <v>0</v>
      </c>
      <c r="K119" s="459">
        <f t="shared" ref="K119:U119" si="39">ROUND(ROUND(K115,2)*K112,2)</f>
        <v>0</v>
      </c>
      <c r="L119" s="459">
        <f t="shared" si="39"/>
        <v>0</v>
      </c>
      <c r="M119" s="459">
        <f t="shared" si="39"/>
        <v>0</v>
      </c>
      <c r="N119" s="459">
        <f t="shared" si="39"/>
        <v>0</v>
      </c>
      <c r="O119" s="459">
        <f t="shared" si="39"/>
        <v>0</v>
      </c>
      <c r="P119" s="459">
        <f t="shared" si="39"/>
        <v>0</v>
      </c>
      <c r="Q119" s="459">
        <f t="shared" si="39"/>
        <v>0</v>
      </c>
      <c r="R119" s="459">
        <f t="shared" si="39"/>
        <v>0</v>
      </c>
      <c r="S119" s="459">
        <f t="shared" si="39"/>
        <v>0</v>
      </c>
      <c r="T119" s="459">
        <f t="shared" si="39"/>
        <v>0</v>
      </c>
      <c r="U119" s="459">
        <f t="shared" si="39"/>
        <v>0</v>
      </c>
      <c r="V119" s="461">
        <f>SUMPRODUCT(ROUND(J119:U119,2))</f>
        <v>0</v>
      </c>
      <c r="W119" s="394"/>
    </row>
    <row r="120" spans="1:23" ht="15" customHeight="1" thickBot="1" x14ac:dyDescent="0.25">
      <c r="A120" s="250"/>
      <c r="B120" s="231"/>
      <c r="C120" s="232"/>
      <c r="D120" s="232"/>
      <c r="E120" s="232"/>
      <c r="F120" s="233"/>
      <c r="G120" s="437" t="str">
        <f>$P$26</f>
        <v>Pauschale für Sozialabgaben inkl. Berufsgenossenschaft</v>
      </c>
      <c r="H120" s="438"/>
      <c r="I120" s="439" t="s">
        <v>28</v>
      </c>
      <c r="J120" s="460">
        <f>ROUND(J119*$U$26,2)</f>
        <v>0</v>
      </c>
      <c r="K120" s="460">
        <f t="shared" ref="K120:U120" si="40">ROUND(K119*$U$26,2)</f>
        <v>0</v>
      </c>
      <c r="L120" s="460">
        <f t="shared" si="40"/>
        <v>0</v>
      </c>
      <c r="M120" s="460">
        <f t="shared" si="40"/>
        <v>0</v>
      </c>
      <c r="N120" s="460">
        <f t="shared" si="40"/>
        <v>0</v>
      </c>
      <c r="O120" s="460">
        <f t="shared" si="40"/>
        <v>0</v>
      </c>
      <c r="P120" s="460">
        <f t="shared" si="40"/>
        <v>0</v>
      </c>
      <c r="Q120" s="460">
        <f t="shared" si="40"/>
        <v>0</v>
      </c>
      <c r="R120" s="460">
        <f t="shared" si="40"/>
        <v>0</v>
      </c>
      <c r="S120" s="460">
        <f t="shared" si="40"/>
        <v>0</v>
      </c>
      <c r="T120" s="460">
        <f t="shared" si="40"/>
        <v>0</v>
      </c>
      <c r="U120" s="460">
        <f t="shared" si="40"/>
        <v>0</v>
      </c>
      <c r="V120" s="462">
        <f>SUMPRODUCT(ROUND(J120:U120,2))</f>
        <v>0</v>
      </c>
      <c r="W120" s="394">
        <f>IF(COUNTIF(V103:V120,"&gt;0")&gt;0,1,0)</f>
        <v>0</v>
      </c>
    </row>
    <row r="121" spans="1:23" ht="15" customHeight="1" thickTop="1" x14ac:dyDescent="0.2">
      <c r="A121" s="250"/>
      <c r="B121" s="197"/>
      <c r="C121" s="189"/>
      <c r="D121" s="189"/>
      <c r="E121" s="189"/>
      <c r="F121" s="198"/>
      <c r="G121" s="215" t="s">
        <v>99</v>
      </c>
      <c r="H121" s="216"/>
      <c r="I121" s="217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9"/>
      <c r="W121" s="394"/>
    </row>
    <row r="122" spans="1:23" ht="15" customHeight="1" x14ac:dyDescent="0.2">
      <c r="A122" s="250"/>
      <c r="B122" s="204" t="s">
        <v>5</v>
      </c>
      <c r="C122" s="189"/>
      <c r="D122" s="701"/>
      <c r="E122" s="702"/>
      <c r="F122" s="199"/>
      <c r="G122" s="190" t="s">
        <v>59</v>
      </c>
      <c r="H122" s="206"/>
      <c r="I122" s="191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01"/>
      <c r="W122" s="394"/>
    </row>
    <row r="123" spans="1:23" ht="15" customHeight="1" x14ac:dyDescent="0.2">
      <c r="A123" s="252">
        <f>IF($D125="Stundenanteil",1,0)</f>
        <v>0</v>
      </c>
      <c r="B123" s="204" t="s">
        <v>60</v>
      </c>
      <c r="C123" s="189"/>
      <c r="D123" s="701"/>
      <c r="E123" s="702"/>
      <c r="F123" s="199"/>
      <c r="G123" s="195" t="s">
        <v>81</v>
      </c>
      <c r="H123" s="207"/>
      <c r="I123" s="191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1"/>
      <c r="W123" s="394"/>
    </row>
    <row r="124" spans="1:23" ht="15" customHeight="1" x14ac:dyDescent="0.2">
      <c r="A124" s="252">
        <f>IF($D125="Stundenanteil",1,0)</f>
        <v>0</v>
      </c>
      <c r="B124" s="197"/>
      <c r="C124" s="189"/>
      <c r="D124" s="189"/>
      <c r="E124" s="189"/>
      <c r="F124" s="198"/>
      <c r="G124" s="192" t="s">
        <v>89</v>
      </c>
      <c r="H124" s="208"/>
      <c r="I124" s="223" t="s">
        <v>83</v>
      </c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461">
        <f t="shared" ref="V124:V129" si="41">SUMPRODUCT(ROUND(J124:U124,2))</f>
        <v>0</v>
      </c>
      <c r="W124" s="394"/>
    </row>
    <row r="125" spans="1:23" ht="15" customHeight="1" x14ac:dyDescent="0.2">
      <c r="A125" s="252">
        <f>IF($D125="Stundenanteil",1,0)</f>
        <v>0</v>
      </c>
      <c r="B125" s="204" t="s">
        <v>80</v>
      </c>
      <c r="C125" s="189"/>
      <c r="D125" s="701" t="s">
        <v>0</v>
      </c>
      <c r="E125" s="702"/>
      <c r="F125" s="199"/>
      <c r="G125" s="192" t="s">
        <v>95</v>
      </c>
      <c r="H125" s="210" t="s">
        <v>87</v>
      </c>
      <c r="I125" s="223" t="s">
        <v>83</v>
      </c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461">
        <f t="shared" si="41"/>
        <v>0</v>
      </c>
      <c r="W125" s="394"/>
    </row>
    <row r="126" spans="1:23" ht="15" customHeight="1" x14ac:dyDescent="0.2">
      <c r="A126" s="252">
        <f>IF($D125="Stundenanteil",1,0)</f>
        <v>0</v>
      </c>
      <c r="B126" s="197"/>
      <c r="C126" s="189"/>
      <c r="D126" s="189"/>
      <c r="E126" s="189"/>
      <c r="F126" s="198"/>
      <c r="G126" s="192"/>
      <c r="H126" s="210" t="s">
        <v>90</v>
      </c>
      <c r="I126" s="224" t="s">
        <v>83</v>
      </c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461">
        <f t="shared" si="41"/>
        <v>0</v>
      </c>
      <c r="W126" s="394"/>
    </row>
    <row r="127" spans="1:23" ht="15" hidden="1" customHeight="1" x14ac:dyDescent="0.2">
      <c r="A127" s="252"/>
      <c r="B127" s="197"/>
      <c r="C127" s="189"/>
      <c r="F127" s="198"/>
      <c r="G127" s="212" t="s">
        <v>92</v>
      </c>
      <c r="H127" s="213"/>
      <c r="I127" s="225" t="s">
        <v>83</v>
      </c>
      <c r="J127" s="214">
        <f>IF(ROUND(J124,2)-ROUND(J125,2)=0,0,ROUND(J126,2)/(ROUND(J124,2)-ROUND(J125,2))*ROUND(J125,2))</f>
        <v>0</v>
      </c>
      <c r="K127" s="214">
        <f t="shared" ref="K127:U127" si="42">IF(ROUND(K124,2)-ROUND(K125,2)=0,0,ROUND(K126,2)/(ROUND(K124,2)-ROUND(K125,2))*ROUND(K125,2))</f>
        <v>0</v>
      </c>
      <c r="L127" s="214">
        <f t="shared" si="42"/>
        <v>0</v>
      </c>
      <c r="M127" s="214">
        <f t="shared" si="42"/>
        <v>0</v>
      </c>
      <c r="N127" s="214">
        <f t="shared" si="42"/>
        <v>0</v>
      </c>
      <c r="O127" s="214">
        <f t="shared" si="42"/>
        <v>0</v>
      </c>
      <c r="P127" s="214">
        <f t="shared" si="42"/>
        <v>0</v>
      </c>
      <c r="Q127" s="214">
        <f t="shared" si="42"/>
        <v>0</v>
      </c>
      <c r="R127" s="214">
        <f t="shared" si="42"/>
        <v>0</v>
      </c>
      <c r="S127" s="214">
        <f t="shared" si="42"/>
        <v>0</v>
      </c>
      <c r="T127" s="214">
        <f t="shared" si="42"/>
        <v>0</v>
      </c>
      <c r="U127" s="214">
        <f t="shared" si="42"/>
        <v>0</v>
      </c>
      <c r="V127" s="222">
        <f t="shared" si="41"/>
        <v>0</v>
      </c>
      <c r="W127" s="394"/>
    </row>
    <row r="128" spans="1:23" ht="15" hidden="1" customHeight="1" x14ac:dyDescent="0.2">
      <c r="A128" s="252"/>
      <c r="B128" s="197"/>
      <c r="C128" s="189"/>
      <c r="F128" s="198"/>
      <c r="G128" s="212" t="s">
        <v>93</v>
      </c>
      <c r="H128" s="213"/>
      <c r="I128" s="225" t="s">
        <v>83</v>
      </c>
      <c r="J128" s="214">
        <f>(ROUND(J126,2)+ROUND(J127,10))*ROUND($E134,0)/($I$6-ROUND($E134,0))</f>
        <v>0</v>
      </c>
      <c r="K128" s="214">
        <f t="shared" ref="K128:U128" si="43">(ROUND(K126,2)+ROUND(K127,10))*ROUND($E134,0)/($I$6-ROUND($E134,0))</f>
        <v>0</v>
      </c>
      <c r="L128" s="214">
        <f t="shared" si="43"/>
        <v>0</v>
      </c>
      <c r="M128" s="214">
        <f t="shared" si="43"/>
        <v>0</v>
      </c>
      <c r="N128" s="214">
        <f t="shared" si="43"/>
        <v>0</v>
      </c>
      <c r="O128" s="214">
        <f t="shared" si="43"/>
        <v>0</v>
      </c>
      <c r="P128" s="214">
        <f t="shared" si="43"/>
        <v>0</v>
      </c>
      <c r="Q128" s="214">
        <f t="shared" si="43"/>
        <v>0</v>
      </c>
      <c r="R128" s="214">
        <f t="shared" si="43"/>
        <v>0</v>
      </c>
      <c r="S128" s="214">
        <f t="shared" si="43"/>
        <v>0</v>
      </c>
      <c r="T128" s="214">
        <f t="shared" si="43"/>
        <v>0</v>
      </c>
      <c r="U128" s="214">
        <f t="shared" si="43"/>
        <v>0</v>
      </c>
      <c r="V128" s="222">
        <f t="shared" si="41"/>
        <v>0</v>
      </c>
      <c r="W128" s="394"/>
    </row>
    <row r="129" spans="1:23" ht="15" hidden="1" customHeight="1" x14ac:dyDescent="0.2">
      <c r="A129" s="252"/>
      <c r="B129" s="197"/>
      <c r="C129" s="189"/>
      <c r="D129" s="189"/>
      <c r="E129" s="189"/>
      <c r="F129" s="198"/>
      <c r="G129" s="212" t="s">
        <v>94</v>
      </c>
      <c r="H129" s="213"/>
      <c r="I129" s="225" t="s">
        <v>83</v>
      </c>
      <c r="J129" s="214">
        <f>ROUND(J126,2)+ROUND(J127,10)+ROUND(J128,10)</f>
        <v>0</v>
      </c>
      <c r="K129" s="214">
        <f t="shared" ref="K129:U129" si="44">ROUND(K126,2)+ROUND(K127,10)+ROUND(K128,10)</f>
        <v>0</v>
      </c>
      <c r="L129" s="214">
        <f t="shared" si="44"/>
        <v>0</v>
      </c>
      <c r="M129" s="214">
        <f t="shared" si="44"/>
        <v>0</v>
      </c>
      <c r="N129" s="214">
        <f t="shared" si="44"/>
        <v>0</v>
      </c>
      <c r="O129" s="214">
        <f t="shared" si="44"/>
        <v>0</v>
      </c>
      <c r="P129" s="214">
        <f t="shared" si="44"/>
        <v>0</v>
      </c>
      <c r="Q129" s="214">
        <f t="shared" si="44"/>
        <v>0</v>
      </c>
      <c r="R129" s="214">
        <f t="shared" si="44"/>
        <v>0</v>
      </c>
      <c r="S129" s="214">
        <f t="shared" si="44"/>
        <v>0</v>
      </c>
      <c r="T129" s="214">
        <f t="shared" si="44"/>
        <v>0</v>
      </c>
      <c r="U129" s="214">
        <f t="shared" si="44"/>
        <v>0</v>
      </c>
      <c r="V129" s="222">
        <f t="shared" si="41"/>
        <v>0</v>
      </c>
      <c r="W129" s="394"/>
    </row>
    <row r="130" spans="1:23" ht="15" customHeight="1" x14ac:dyDescent="0.2">
      <c r="A130" s="250"/>
      <c r="B130" s="204" t="s">
        <v>91</v>
      </c>
      <c r="C130" s="189"/>
      <c r="D130" s="189"/>
      <c r="E130" s="189"/>
      <c r="F130" s="198"/>
      <c r="G130" s="228" t="str">
        <f>IF(D125="Stundenanteil","Errechneter Stellenanteil",IF(D125="Stellenanteil","Stellenanteil:",""))</f>
        <v/>
      </c>
      <c r="H130" s="211"/>
      <c r="I130" s="193"/>
      <c r="J130" s="500">
        <f t="shared" ref="J130:U130" si="45">IF(AND($D125="Stellenanteil",$E135&gt;0,J132&gt;0),ROUND($E135,4),IF(AND($D125="Stundenanteil",J124&gt;0),ROUND(J129/ROUND(J124,2),4),0))</f>
        <v>0</v>
      </c>
      <c r="K130" s="500">
        <f t="shared" si="45"/>
        <v>0</v>
      </c>
      <c r="L130" s="500">
        <f t="shared" si="45"/>
        <v>0</v>
      </c>
      <c r="M130" s="500">
        <f t="shared" si="45"/>
        <v>0</v>
      </c>
      <c r="N130" s="500">
        <f t="shared" si="45"/>
        <v>0</v>
      </c>
      <c r="O130" s="500">
        <f t="shared" si="45"/>
        <v>0</v>
      </c>
      <c r="P130" s="500">
        <f t="shared" si="45"/>
        <v>0</v>
      </c>
      <c r="Q130" s="500">
        <f t="shared" si="45"/>
        <v>0</v>
      </c>
      <c r="R130" s="500">
        <f t="shared" si="45"/>
        <v>0</v>
      </c>
      <c r="S130" s="500">
        <f t="shared" si="45"/>
        <v>0</v>
      </c>
      <c r="T130" s="500">
        <f t="shared" si="45"/>
        <v>0</v>
      </c>
      <c r="U130" s="500">
        <f t="shared" si="45"/>
        <v>0</v>
      </c>
      <c r="V130" s="501"/>
      <c r="W130" s="394"/>
    </row>
    <row r="131" spans="1:23" ht="15" customHeight="1" x14ac:dyDescent="0.2">
      <c r="A131" s="250"/>
      <c r="B131" s="197"/>
      <c r="C131" s="196" t="s">
        <v>97</v>
      </c>
      <c r="E131" s="249"/>
      <c r="F131" s="198"/>
      <c r="G131" s="195" t="s">
        <v>84</v>
      </c>
      <c r="H131" s="207"/>
      <c r="I131" s="191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1"/>
      <c r="W131" s="394"/>
    </row>
    <row r="132" spans="1:23" ht="15" customHeight="1" x14ac:dyDescent="0.2">
      <c r="A132" s="250"/>
      <c r="B132" s="197"/>
      <c r="F132" s="200"/>
      <c r="G132" s="194" t="s">
        <v>100</v>
      </c>
      <c r="H132" s="209"/>
      <c r="I132" s="226" t="s">
        <v>28</v>
      </c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461">
        <f>SUMPRODUCT(ROUND(J132:U132,2))</f>
        <v>0</v>
      </c>
      <c r="W132" s="394"/>
    </row>
    <row r="133" spans="1:23" ht="15" customHeight="1" x14ac:dyDescent="0.2">
      <c r="A133" s="252">
        <f>IF($D125="Stundenanteil",1,0)</f>
        <v>0</v>
      </c>
      <c r="B133" s="197"/>
      <c r="C133" s="196" t="str">
        <f>IF(D125="Stundenanteil","wöchentliche Arbeitszeit (in h):","")</f>
        <v/>
      </c>
      <c r="D133" s="189"/>
      <c r="E133" s="263"/>
      <c r="F133" s="200"/>
      <c r="G133" s="192" t="s">
        <v>229</v>
      </c>
      <c r="H133" s="208"/>
      <c r="I133" s="226" t="s">
        <v>28</v>
      </c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461">
        <f>SUMPRODUCT(ROUND(J133:U133,2))</f>
        <v>0</v>
      </c>
      <c r="W133" s="394"/>
    </row>
    <row r="134" spans="1:23" ht="15" customHeight="1" x14ac:dyDescent="0.2">
      <c r="A134" s="252">
        <f>IF($D125="Stundenanteil",1,0)</f>
        <v>0</v>
      </c>
      <c r="B134" s="197"/>
      <c r="C134" s="196" t="str">
        <f>IF(D125="Stundenanteil","Urlaubsanspruch (in AT):","")</f>
        <v/>
      </c>
      <c r="D134" s="189"/>
      <c r="E134" s="264"/>
      <c r="F134" s="200"/>
      <c r="G134" s="192"/>
      <c r="H134" s="208"/>
      <c r="I134" s="226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3"/>
      <c r="W134" s="394"/>
    </row>
    <row r="135" spans="1:23" ht="15" customHeight="1" x14ac:dyDescent="0.2">
      <c r="A135" s="252">
        <f>IF($D125="Stellenanteil",1,0)</f>
        <v>0</v>
      </c>
      <c r="B135" s="197"/>
      <c r="C135" s="196" t="str">
        <f>IF(D125="Stellenanteil","Stellenanteil (in %):","")</f>
        <v/>
      </c>
      <c r="D135" s="189"/>
      <c r="E135" s="227"/>
      <c r="F135" s="198"/>
      <c r="G135" s="195" t="s">
        <v>88</v>
      </c>
      <c r="H135" s="207"/>
      <c r="I135" s="191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1"/>
      <c r="W135" s="394"/>
    </row>
    <row r="136" spans="1:23" ht="15" customHeight="1" x14ac:dyDescent="0.2">
      <c r="A136" s="250"/>
      <c r="B136" s="197"/>
      <c r="F136" s="198"/>
      <c r="G136" s="194" t="s">
        <v>86</v>
      </c>
      <c r="H136" s="209"/>
      <c r="I136" s="226" t="s">
        <v>28</v>
      </c>
      <c r="J136" s="459">
        <f>ROUND(ROUND(J132,2)*J130,2)</f>
        <v>0</v>
      </c>
      <c r="K136" s="459">
        <f t="shared" ref="K136:U136" si="46">ROUND(ROUND(K132,2)*K130,2)</f>
        <v>0</v>
      </c>
      <c r="L136" s="459">
        <f t="shared" si="46"/>
        <v>0</v>
      </c>
      <c r="M136" s="459">
        <f t="shared" si="46"/>
        <v>0</v>
      </c>
      <c r="N136" s="459">
        <f t="shared" si="46"/>
        <v>0</v>
      </c>
      <c r="O136" s="459">
        <f t="shared" si="46"/>
        <v>0</v>
      </c>
      <c r="P136" s="459">
        <f t="shared" si="46"/>
        <v>0</v>
      </c>
      <c r="Q136" s="459">
        <f t="shared" si="46"/>
        <v>0</v>
      </c>
      <c r="R136" s="459">
        <f t="shared" si="46"/>
        <v>0</v>
      </c>
      <c r="S136" s="459">
        <f t="shared" si="46"/>
        <v>0</v>
      </c>
      <c r="T136" s="459">
        <f t="shared" si="46"/>
        <v>0</v>
      </c>
      <c r="U136" s="459">
        <f t="shared" si="46"/>
        <v>0</v>
      </c>
      <c r="V136" s="461">
        <f>SUMPRODUCT(ROUND(J136:U136,2))</f>
        <v>0</v>
      </c>
      <c r="W136" s="394"/>
    </row>
    <row r="137" spans="1:23" ht="15" customHeight="1" x14ac:dyDescent="0.2">
      <c r="A137" s="250"/>
      <c r="B137" s="197"/>
      <c r="F137" s="198"/>
      <c r="G137" s="192" t="s">
        <v>230</v>
      </c>
      <c r="H137" s="208"/>
      <c r="I137" s="226" t="s">
        <v>28</v>
      </c>
      <c r="J137" s="459">
        <f>ROUND(ROUND(J133,2)*J130,2)</f>
        <v>0</v>
      </c>
      <c r="K137" s="459">
        <f t="shared" ref="K137:U137" si="47">ROUND(ROUND(K133,2)*K130,2)</f>
        <v>0</v>
      </c>
      <c r="L137" s="459">
        <f t="shared" si="47"/>
        <v>0</v>
      </c>
      <c r="M137" s="459">
        <f t="shared" si="47"/>
        <v>0</v>
      </c>
      <c r="N137" s="459">
        <f t="shared" si="47"/>
        <v>0</v>
      </c>
      <c r="O137" s="459">
        <f t="shared" si="47"/>
        <v>0</v>
      </c>
      <c r="P137" s="459">
        <f t="shared" si="47"/>
        <v>0</v>
      </c>
      <c r="Q137" s="459">
        <f t="shared" si="47"/>
        <v>0</v>
      </c>
      <c r="R137" s="459">
        <f t="shared" si="47"/>
        <v>0</v>
      </c>
      <c r="S137" s="459">
        <f t="shared" si="47"/>
        <v>0</v>
      </c>
      <c r="T137" s="459">
        <f t="shared" si="47"/>
        <v>0</v>
      </c>
      <c r="U137" s="459">
        <f t="shared" si="47"/>
        <v>0</v>
      </c>
      <c r="V137" s="461">
        <f>SUMPRODUCT(ROUND(J137:U137,2))</f>
        <v>0</v>
      </c>
      <c r="W137" s="394"/>
    </row>
    <row r="138" spans="1:23" ht="15" customHeight="1" thickBot="1" x14ac:dyDescent="0.25">
      <c r="A138" s="250"/>
      <c r="B138" s="231"/>
      <c r="C138" s="232"/>
      <c r="D138" s="232"/>
      <c r="E138" s="232"/>
      <c r="F138" s="233"/>
      <c r="G138" s="437" t="str">
        <f>$P$26</f>
        <v>Pauschale für Sozialabgaben inkl. Berufsgenossenschaft</v>
      </c>
      <c r="H138" s="438"/>
      <c r="I138" s="439" t="s">
        <v>28</v>
      </c>
      <c r="J138" s="460">
        <f>ROUND(J137*$U$26,2)</f>
        <v>0</v>
      </c>
      <c r="K138" s="460">
        <f t="shared" ref="K138:U138" si="48">ROUND(K137*$U$26,2)</f>
        <v>0</v>
      </c>
      <c r="L138" s="460">
        <f t="shared" si="48"/>
        <v>0</v>
      </c>
      <c r="M138" s="460">
        <f t="shared" si="48"/>
        <v>0</v>
      </c>
      <c r="N138" s="460">
        <f t="shared" si="48"/>
        <v>0</v>
      </c>
      <c r="O138" s="460">
        <f t="shared" si="48"/>
        <v>0</v>
      </c>
      <c r="P138" s="460">
        <f t="shared" si="48"/>
        <v>0</v>
      </c>
      <c r="Q138" s="460">
        <f t="shared" si="48"/>
        <v>0</v>
      </c>
      <c r="R138" s="460">
        <f t="shared" si="48"/>
        <v>0</v>
      </c>
      <c r="S138" s="460">
        <f t="shared" si="48"/>
        <v>0</v>
      </c>
      <c r="T138" s="460">
        <f t="shared" si="48"/>
        <v>0</v>
      </c>
      <c r="U138" s="460">
        <f t="shared" si="48"/>
        <v>0</v>
      </c>
      <c r="V138" s="462">
        <f>SUMPRODUCT(ROUND(J138:U138,2))</f>
        <v>0</v>
      </c>
      <c r="W138" s="394">
        <f>IF(COUNTIF(V121:V138,"&gt;0")&gt;0,1,0)</f>
        <v>0</v>
      </c>
    </row>
    <row r="139" spans="1:23" ht="15" customHeight="1" thickTop="1" x14ac:dyDescent="0.2">
      <c r="A139" s="250"/>
      <c r="B139" s="197"/>
      <c r="C139" s="189"/>
      <c r="D139" s="189"/>
      <c r="E139" s="189"/>
      <c r="F139" s="198"/>
      <c r="G139" s="215" t="s">
        <v>99</v>
      </c>
      <c r="H139" s="216"/>
      <c r="I139" s="217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9"/>
      <c r="W139" s="394"/>
    </row>
    <row r="140" spans="1:23" ht="15" customHeight="1" x14ac:dyDescent="0.2">
      <c r="A140" s="250"/>
      <c r="B140" s="204" t="s">
        <v>5</v>
      </c>
      <c r="C140" s="189"/>
      <c r="D140" s="701"/>
      <c r="E140" s="702"/>
      <c r="F140" s="199"/>
      <c r="G140" s="190" t="s">
        <v>59</v>
      </c>
      <c r="H140" s="206"/>
      <c r="I140" s="191"/>
      <c r="J140" s="499"/>
      <c r="K140" s="499"/>
      <c r="L140" s="499"/>
      <c r="M140" s="499"/>
      <c r="N140" s="499"/>
      <c r="O140" s="499"/>
      <c r="P140" s="499"/>
      <c r="Q140" s="499"/>
      <c r="R140" s="499"/>
      <c r="S140" s="499"/>
      <c r="T140" s="499"/>
      <c r="U140" s="499"/>
      <c r="V140" s="201"/>
      <c r="W140" s="394"/>
    </row>
    <row r="141" spans="1:23" ht="15" customHeight="1" x14ac:dyDescent="0.2">
      <c r="A141" s="252">
        <f>IF($D143="Stundenanteil",1,0)</f>
        <v>0</v>
      </c>
      <c r="B141" s="204" t="s">
        <v>60</v>
      </c>
      <c r="C141" s="189"/>
      <c r="D141" s="701"/>
      <c r="E141" s="702"/>
      <c r="F141" s="199"/>
      <c r="G141" s="195" t="s">
        <v>81</v>
      </c>
      <c r="H141" s="207"/>
      <c r="I141" s="191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1"/>
      <c r="W141" s="394"/>
    </row>
    <row r="142" spans="1:23" ht="15" customHeight="1" x14ac:dyDescent="0.2">
      <c r="A142" s="252">
        <f>IF($D143="Stundenanteil",1,0)</f>
        <v>0</v>
      </c>
      <c r="B142" s="197"/>
      <c r="C142" s="189"/>
      <c r="D142" s="189"/>
      <c r="E142" s="189"/>
      <c r="F142" s="198"/>
      <c r="G142" s="192" t="s">
        <v>89</v>
      </c>
      <c r="H142" s="208"/>
      <c r="I142" s="223" t="s">
        <v>83</v>
      </c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461">
        <f t="shared" ref="V142:V147" si="49">SUMPRODUCT(ROUND(J142:U142,2))</f>
        <v>0</v>
      </c>
      <c r="W142" s="394"/>
    </row>
    <row r="143" spans="1:23" ht="15" customHeight="1" x14ac:dyDescent="0.2">
      <c r="A143" s="252">
        <f>IF($D143="Stundenanteil",1,0)</f>
        <v>0</v>
      </c>
      <c r="B143" s="204" t="s">
        <v>80</v>
      </c>
      <c r="C143" s="189"/>
      <c r="D143" s="701" t="s">
        <v>0</v>
      </c>
      <c r="E143" s="702"/>
      <c r="F143" s="199"/>
      <c r="G143" s="192" t="s">
        <v>95</v>
      </c>
      <c r="H143" s="210" t="s">
        <v>87</v>
      </c>
      <c r="I143" s="223" t="s">
        <v>83</v>
      </c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461">
        <f t="shared" si="49"/>
        <v>0</v>
      </c>
      <c r="W143" s="394"/>
    </row>
    <row r="144" spans="1:23" ht="15" customHeight="1" x14ac:dyDescent="0.2">
      <c r="A144" s="252">
        <f>IF($D143="Stundenanteil",1,0)</f>
        <v>0</v>
      </c>
      <c r="B144" s="197"/>
      <c r="C144" s="189"/>
      <c r="D144" s="189"/>
      <c r="E144" s="189"/>
      <c r="F144" s="198"/>
      <c r="G144" s="192"/>
      <c r="H144" s="210" t="s">
        <v>90</v>
      </c>
      <c r="I144" s="224" t="s">
        <v>83</v>
      </c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461">
        <f t="shared" si="49"/>
        <v>0</v>
      </c>
      <c r="W144" s="394"/>
    </row>
    <row r="145" spans="1:23" ht="15" hidden="1" customHeight="1" thickTop="1" x14ac:dyDescent="0.2">
      <c r="A145" s="252"/>
      <c r="B145" s="197"/>
      <c r="C145" s="189"/>
      <c r="F145" s="198"/>
      <c r="G145" s="212" t="s">
        <v>92</v>
      </c>
      <c r="H145" s="213"/>
      <c r="I145" s="225" t="s">
        <v>83</v>
      </c>
      <c r="J145" s="214">
        <f>IF(ROUND(J142,2)-ROUND(J143,2)=0,0,ROUND(J144,2)/(ROUND(J142,2)-ROUND(J143,2))*ROUND(J143,2))</f>
        <v>0</v>
      </c>
      <c r="K145" s="214">
        <f t="shared" ref="K145:U145" si="50">IF(ROUND(K142,2)-ROUND(K143,2)=0,0,ROUND(K144,2)/(ROUND(K142,2)-ROUND(K143,2))*ROUND(K143,2))</f>
        <v>0</v>
      </c>
      <c r="L145" s="214">
        <f t="shared" si="50"/>
        <v>0</v>
      </c>
      <c r="M145" s="214">
        <f t="shared" si="50"/>
        <v>0</v>
      </c>
      <c r="N145" s="214">
        <f t="shared" si="50"/>
        <v>0</v>
      </c>
      <c r="O145" s="214">
        <f t="shared" si="50"/>
        <v>0</v>
      </c>
      <c r="P145" s="214">
        <f t="shared" si="50"/>
        <v>0</v>
      </c>
      <c r="Q145" s="214">
        <f t="shared" si="50"/>
        <v>0</v>
      </c>
      <c r="R145" s="214">
        <f t="shared" si="50"/>
        <v>0</v>
      </c>
      <c r="S145" s="214">
        <f t="shared" si="50"/>
        <v>0</v>
      </c>
      <c r="T145" s="214">
        <f t="shared" si="50"/>
        <v>0</v>
      </c>
      <c r="U145" s="214">
        <f t="shared" si="50"/>
        <v>0</v>
      </c>
      <c r="V145" s="222">
        <f t="shared" si="49"/>
        <v>0</v>
      </c>
      <c r="W145" s="394"/>
    </row>
    <row r="146" spans="1:23" ht="15" hidden="1" customHeight="1" x14ac:dyDescent="0.2">
      <c r="A146" s="252"/>
      <c r="B146" s="197"/>
      <c r="C146" s="189"/>
      <c r="F146" s="198"/>
      <c r="G146" s="212" t="s">
        <v>93</v>
      </c>
      <c r="H146" s="213"/>
      <c r="I146" s="225" t="s">
        <v>83</v>
      </c>
      <c r="J146" s="214">
        <f>(ROUND(J144,2)+ROUND(J145,10))*ROUND($E152,0)/($I$6-ROUND($E152,0))</f>
        <v>0</v>
      </c>
      <c r="K146" s="214">
        <f t="shared" ref="K146:U146" si="51">(ROUND(K144,2)+ROUND(K145,10))*ROUND($E152,0)/($I$6-ROUND($E152,0))</f>
        <v>0</v>
      </c>
      <c r="L146" s="214">
        <f t="shared" si="51"/>
        <v>0</v>
      </c>
      <c r="M146" s="214">
        <f t="shared" si="51"/>
        <v>0</v>
      </c>
      <c r="N146" s="214">
        <f t="shared" si="51"/>
        <v>0</v>
      </c>
      <c r="O146" s="214">
        <f t="shared" si="51"/>
        <v>0</v>
      </c>
      <c r="P146" s="214">
        <f t="shared" si="51"/>
        <v>0</v>
      </c>
      <c r="Q146" s="214">
        <f t="shared" si="51"/>
        <v>0</v>
      </c>
      <c r="R146" s="214">
        <f t="shared" si="51"/>
        <v>0</v>
      </c>
      <c r="S146" s="214">
        <f t="shared" si="51"/>
        <v>0</v>
      </c>
      <c r="T146" s="214">
        <f t="shared" si="51"/>
        <v>0</v>
      </c>
      <c r="U146" s="214">
        <f t="shared" si="51"/>
        <v>0</v>
      </c>
      <c r="V146" s="222">
        <f t="shared" si="49"/>
        <v>0</v>
      </c>
      <c r="W146" s="394"/>
    </row>
    <row r="147" spans="1:23" ht="15" hidden="1" customHeight="1" x14ac:dyDescent="0.2">
      <c r="A147" s="252"/>
      <c r="B147" s="197"/>
      <c r="C147" s="189"/>
      <c r="D147" s="189"/>
      <c r="E147" s="189"/>
      <c r="F147" s="198"/>
      <c r="G147" s="212" t="s">
        <v>94</v>
      </c>
      <c r="H147" s="213"/>
      <c r="I147" s="225" t="s">
        <v>83</v>
      </c>
      <c r="J147" s="214">
        <f>ROUND(J144,2)+ROUND(J145,10)+ROUND(J146,10)</f>
        <v>0</v>
      </c>
      <c r="K147" s="214">
        <f t="shared" ref="K147:U147" si="52">ROUND(K144,2)+ROUND(K145,10)+ROUND(K146,10)</f>
        <v>0</v>
      </c>
      <c r="L147" s="214">
        <f t="shared" si="52"/>
        <v>0</v>
      </c>
      <c r="M147" s="214">
        <f t="shared" si="52"/>
        <v>0</v>
      </c>
      <c r="N147" s="214">
        <f t="shared" si="52"/>
        <v>0</v>
      </c>
      <c r="O147" s="214">
        <f t="shared" si="52"/>
        <v>0</v>
      </c>
      <c r="P147" s="214">
        <f t="shared" si="52"/>
        <v>0</v>
      </c>
      <c r="Q147" s="214">
        <f t="shared" si="52"/>
        <v>0</v>
      </c>
      <c r="R147" s="214">
        <f t="shared" si="52"/>
        <v>0</v>
      </c>
      <c r="S147" s="214">
        <f t="shared" si="52"/>
        <v>0</v>
      </c>
      <c r="T147" s="214">
        <f t="shared" si="52"/>
        <v>0</v>
      </c>
      <c r="U147" s="214">
        <f t="shared" si="52"/>
        <v>0</v>
      </c>
      <c r="V147" s="222">
        <f t="shared" si="49"/>
        <v>0</v>
      </c>
      <c r="W147" s="394"/>
    </row>
    <row r="148" spans="1:23" ht="15" customHeight="1" x14ac:dyDescent="0.2">
      <c r="A148" s="250"/>
      <c r="B148" s="204" t="s">
        <v>91</v>
      </c>
      <c r="C148" s="189"/>
      <c r="D148" s="189"/>
      <c r="E148" s="189"/>
      <c r="F148" s="198"/>
      <c r="G148" s="228" t="str">
        <f>IF(D143="Stundenanteil","Errechneter Stellenanteil",IF(D143="Stellenanteil","Stellenanteil:",""))</f>
        <v/>
      </c>
      <c r="H148" s="211"/>
      <c r="I148" s="193"/>
      <c r="J148" s="500">
        <f t="shared" ref="J148:U148" si="53">IF(AND($D143="Stellenanteil",$E153&gt;0,J150&gt;0),ROUND($E153,4),IF(AND($D143="Stundenanteil",J142&gt;0),ROUND(J147/ROUND(J142,2),4),0))</f>
        <v>0</v>
      </c>
      <c r="K148" s="500">
        <f t="shared" si="53"/>
        <v>0</v>
      </c>
      <c r="L148" s="500">
        <f t="shared" si="53"/>
        <v>0</v>
      </c>
      <c r="M148" s="500">
        <f t="shared" si="53"/>
        <v>0</v>
      </c>
      <c r="N148" s="500">
        <f t="shared" si="53"/>
        <v>0</v>
      </c>
      <c r="O148" s="500">
        <f t="shared" si="53"/>
        <v>0</v>
      </c>
      <c r="P148" s="500">
        <f t="shared" si="53"/>
        <v>0</v>
      </c>
      <c r="Q148" s="500">
        <f t="shared" si="53"/>
        <v>0</v>
      </c>
      <c r="R148" s="500">
        <f t="shared" si="53"/>
        <v>0</v>
      </c>
      <c r="S148" s="500">
        <f t="shared" si="53"/>
        <v>0</v>
      </c>
      <c r="T148" s="500">
        <f t="shared" si="53"/>
        <v>0</v>
      </c>
      <c r="U148" s="500">
        <f t="shared" si="53"/>
        <v>0</v>
      </c>
      <c r="V148" s="501"/>
      <c r="W148" s="394"/>
    </row>
    <row r="149" spans="1:23" ht="15" customHeight="1" x14ac:dyDescent="0.2">
      <c r="A149" s="250"/>
      <c r="B149" s="197"/>
      <c r="C149" s="196" t="s">
        <v>97</v>
      </c>
      <c r="E149" s="249"/>
      <c r="F149" s="198"/>
      <c r="G149" s="195" t="s">
        <v>84</v>
      </c>
      <c r="H149" s="207"/>
      <c r="I149" s="191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1"/>
      <c r="W149" s="394"/>
    </row>
    <row r="150" spans="1:23" ht="15" customHeight="1" x14ac:dyDescent="0.2">
      <c r="A150" s="250"/>
      <c r="B150" s="197"/>
      <c r="F150" s="200"/>
      <c r="G150" s="194" t="s">
        <v>100</v>
      </c>
      <c r="H150" s="209"/>
      <c r="I150" s="226" t="s">
        <v>28</v>
      </c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461">
        <f>SUMPRODUCT(ROUND(J150:U150,2))</f>
        <v>0</v>
      </c>
      <c r="W150" s="394"/>
    </row>
    <row r="151" spans="1:23" ht="15" customHeight="1" x14ac:dyDescent="0.2">
      <c r="A151" s="252">
        <f>IF($D143="Stundenanteil",1,0)</f>
        <v>0</v>
      </c>
      <c r="B151" s="197"/>
      <c r="C151" s="196" t="str">
        <f>IF(D143="Stundenanteil","wöchentliche Arbeitszeit (in h):","")</f>
        <v/>
      </c>
      <c r="D151" s="189"/>
      <c r="E151" s="263"/>
      <c r="F151" s="200"/>
      <c r="G151" s="192" t="s">
        <v>229</v>
      </c>
      <c r="H151" s="208"/>
      <c r="I151" s="226" t="s">
        <v>28</v>
      </c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461">
        <f>SUMPRODUCT(ROUND(J151:U151,2))</f>
        <v>0</v>
      </c>
      <c r="W151" s="394"/>
    </row>
    <row r="152" spans="1:23" ht="15" customHeight="1" x14ac:dyDescent="0.2">
      <c r="A152" s="252">
        <f>IF($D143="Stundenanteil",1,0)</f>
        <v>0</v>
      </c>
      <c r="B152" s="197"/>
      <c r="C152" s="196" t="str">
        <f>IF(D143="Stundenanteil","Urlaubsanspruch (in AT):","")</f>
        <v/>
      </c>
      <c r="D152" s="189"/>
      <c r="E152" s="264"/>
      <c r="F152" s="200"/>
      <c r="G152" s="192"/>
      <c r="H152" s="208"/>
      <c r="I152" s="226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3"/>
      <c r="W152" s="394"/>
    </row>
    <row r="153" spans="1:23" ht="15" customHeight="1" x14ac:dyDescent="0.2">
      <c r="A153" s="252">
        <f>IF($D143="Stellenanteil",1,0)</f>
        <v>0</v>
      </c>
      <c r="B153" s="197"/>
      <c r="C153" s="196" t="str">
        <f>IF(D143="Stellenanteil","Stellenanteil (in %):","")</f>
        <v/>
      </c>
      <c r="D153" s="189"/>
      <c r="E153" s="227"/>
      <c r="F153" s="198"/>
      <c r="G153" s="195" t="s">
        <v>88</v>
      </c>
      <c r="H153" s="207"/>
      <c r="I153" s="191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1"/>
      <c r="W153" s="394"/>
    </row>
    <row r="154" spans="1:23" ht="15" customHeight="1" x14ac:dyDescent="0.2">
      <c r="A154" s="250"/>
      <c r="B154" s="197"/>
      <c r="F154" s="198"/>
      <c r="G154" s="194" t="s">
        <v>86</v>
      </c>
      <c r="H154" s="209"/>
      <c r="I154" s="226" t="s">
        <v>28</v>
      </c>
      <c r="J154" s="459">
        <f>ROUND(ROUND(J150,2)*J148,2)</f>
        <v>0</v>
      </c>
      <c r="K154" s="459">
        <f t="shared" ref="K154:U154" si="54">ROUND(ROUND(K150,2)*K148,2)</f>
        <v>0</v>
      </c>
      <c r="L154" s="459">
        <f t="shared" si="54"/>
        <v>0</v>
      </c>
      <c r="M154" s="459">
        <f t="shared" si="54"/>
        <v>0</v>
      </c>
      <c r="N154" s="459">
        <f t="shared" si="54"/>
        <v>0</v>
      </c>
      <c r="O154" s="459">
        <f t="shared" si="54"/>
        <v>0</v>
      </c>
      <c r="P154" s="459">
        <f t="shared" si="54"/>
        <v>0</v>
      </c>
      <c r="Q154" s="459">
        <f t="shared" si="54"/>
        <v>0</v>
      </c>
      <c r="R154" s="459">
        <f t="shared" si="54"/>
        <v>0</v>
      </c>
      <c r="S154" s="459">
        <f t="shared" si="54"/>
        <v>0</v>
      </c>
      <c r="T154" s="459">
        <f t="shared" si="54"/>
        <v>0</v>
      </c>
      <c r="U154" s="459">
        <f t="shared" si="54"/>
        <v>0</v>
      </c>
      <c r="V154" s="461">
        <f>SUMPRODUCT(ROUND(J154:U154,2))</f>
        <v>0</v>
      </c>
      <c r="W154" s="394"/>
    </row>
    <row r="155" spans="1:23" ht="15" customHeight="1" x14ac:dyDescent="0.2">
      <c r="A155" s="250"/>
      <c r="B155" s="197"/>
      <c r="F155" s="198"/>
      <c r="G155" s="192" t="s">
        <v>230</v>
      </c>
      <c r="H155" s="208"/>
      <c r="I155" s="226" t="s">
        <v>28</v>
      </c>
      <c r="J155" s="459">
        <f>ROUND(ROUND(J151,2)*J148,2)</f>
        <v>0</v>
      </c>
      <c r="K155" s="459">
        <f t="shared" ref="K155:U155" si="55">ROUND(ROUND(K151,2)*K148,2)</f>
        <v>0</v>
      </c>
      <c r="L155" s="459">
        <f t="shared" si="55"/>
        <v>0</v>
      </c>
      <c r="M155" s="459">
        <f t="shared" si="55"/>
        <v>0</v>
      </c>
      <c r="N155" s="459">
        <f t="shared" si="55"/>
        <v>0</v>
      </c>
      <c r="O155" s="459">
        <f t="shared" si="55"/>
        <v>0</v>
      </c>
      <c r="P155" s="459">
        <f t="shared" si="55"/>
        <v>0</v>
      </c>
      <c r="Q155" s="459">
        <f t="shared" si="55"/>
        <v>0</v>
      </c>
      <c r="R155" s="459">
        <f t="shared" si="55"/>
        <v>0</v>
      </c>
      <c r="S155" s="459">
        <f t="shared" si="55"/>
        <v>0</v>
      </c>
      <c r="T155" s="459">
        <f t="shared" si="55"/>
        <v>0</v>
      </c>
      <c r="U155" s="459">
        <f t="shared" si="55"/>
        <v>0</v>
      </c>
      <c r="V155" s="461">
        <f>SUMPRODUCT(ROUND(J155:U155,2))</f>
        <v>0</v>
      </c>
      <c r="W155" s="394"/>
    </row>
    <row r="156" spans="1:23" ht="15" customHeight="1" thickBot="1" x14ac:dyDescent="0.25">
      <c r="A156" s="250"/>
      <c r="B156" s="231"/>
      <c r="C156" s="232"/>
      <c r="D156" s="232"/>
      <c r="E156" s="232"/>
      <c r="F156" s="233"/>
      <c r="G156" s="437" t="str">
        <f>$P$26</f>
        <v>Pauschale für Sozialabgaben inkl. Berufsgenossenschaft</v>
      </c>
      <c r="H156" s="438"/>
      <c r="I156" s="439" t="s">
        <v>28</v>
      </c>
      <c r="J156" s="460">
        <f>ROUND(J155*$U$26,2)</f>
        <v>0</v>
      </c>
      <c r="K156" s="460">
        <f t="shared" ref="K156:U156" si="56">ROUND(K155*$U$26,2)</f>
        <v>0</v>
      </c>
      <c r="L156" s="460">
        <f t="shared" si="56"/>
        <v>0</v>
      </c>
      <c r="M156" s="460">
        <f t="shared" si="56"/>
        <v>0</v>
      </c>
      <c r="N156" s="460">
        <f t="shared" si="56"/>
        <v>0</v>
      </c>
      <c r="O156" s="460">
        <f t="shared" si="56"/>
        <v>0</v>
      </c>
      <c r="P156" s="460">
        <f t="shared" si="56"/>
        <v>0</v>
      </c>
      <c r="Q156" s="460">
        <f t="shared" si="56"/>
        <v>0</v>
      </c>
      <c r="R156" s="460">
        <f t="shared" si="56"/>
        <v>0</v>
      </c>
      <c r="S156" s="460">
        <f t="shared" si="56"/>
        <v>0</v>
      </c>
      <c r="T156" s="460">
        <f t="shared" si="56"/>
        <v>0</v>
      </c>
      <c r="U156" s="460">
        <f t="shared" si="56"/>
        <v>0</v>
      </c>
      <c r="V156" s="462">
        <f>SUMPRODUCT(ROUND(J156:U156,2))</f>
        <v>0</v>
      </c>
      <c r="W156" s="394">
        <f>IF(COUNTIF(V139:V156,"&gt;0")&gt;0,1,0)</f>
        <v>0</v>
      </c>
    </row>
    <row r="157" spans="1:23" ht="15" customHeight="1" thickTop="1" x14ac:dyDescent="0.2">
      <c r="A157" s="250"/>
      <c r="B157" s="197"/>
      <c r="C157" s="189"/>
      <c r="D157" s="189"/>
      <c r="E157" s="189"/>
      <c r="F157" s="198"/>
      <c r="G157" s="215" t="s">
        <v>99</v>
      </c>
      <c r="H157" s="216"/>
      <c r="I157" s="217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9"/>
      <c r="W157" s="394"/>
    </row>
    <row r="158" spans="1:23" ht="15" customHeight="1" x14ac:dyDescent="0.2">
      <c r="A158" s="250"/>
      <c r="B158" s="204" t="s">
        <v>5</v>
      </c>
      <c r="C158" s="189"/>
      <c r="D158" s="701"/>
      <c r="E158" s="702"/>
      <c r="F158" s="199"/>
      <c r="G158" s="190" t="s">
        <v>59</v>
      </c>
      <c r="H158" s="206"/>
      <c r="I158" s="191"/>
      <c r="J158" s="499"/>
      <c r="K158" s="499"/>
      <c r="L158" s="499"/>
      <c r="M158" s="499"/>
      <c r="N158" s="499"/>
      <c r="O158" s="499"/>
      <c r="P158" s="499"/>
      <c r="Q158" s="499"/>
      <c r="R158" s="499"/>
      <c r="S158" s="499"/>
      <c r="T158" s="499"/>
      <c r="U158" s="499"/>
      <c r="V158" s="201"/>
      <c r="W158" s="394"/>
    </row>
    <row r="159" spans="1:23" ht="15" customHeight="1" x14ac:dyDescent="0.2">
      <c r="A159" s="252">
        <f>IF($D161="Stundenanteil",1,0)</f>
        <v>0</v>
      </c>
      <c r="B159" s="204" t="s">
        <v>60</v>
      </c>
      <c r="C159" s="189"/>
      <c r="D159" s="701"/>
      <c r="E159" s="702"/>
      <c r="F159" s="199"/>
      <c r="G159" s="195" t="s">
        <v>81</v>
      </c>
      <c r="H159" s="207"/>
      <c r="I159" s="191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1"/>
      <c r="W159" s="394"/>
    </row>
    <row r="160" spans="1:23" ht="15" customHeight="1" x14ac:dyDescent="0.2">
      <c r="A160" s="252">
        <f>IF($D161="Stundenanteil",1,0)</f>
        <v>0</v>
      </c>
      <c r="B160" s="197"/>
      <c r="C160" s="189"/>
      <c r="D160" s="189"/>
      <c r="E160" s="189"/>
      <c r="F160" s="198"/>
      <c r="G160" s="192" t="s">
        <v>89</v>
      </c>
      <c r="H160" s="208"/>
      <c r="I160" s="223" t="s">
        <v>83</v>
      </c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461">
        <f t="shared" ref="V160:V165" si="57">SUMPRODUCT(ROUND(J160:U160,2))</f>
        <v>0</v>
      </c>
      <c r="W160" s="394"/>
    </row>
    <row r="161" spans="1:23" ht="15" customHeight="1" x14ac:dyDescent="0.2">
      <c r="A161" s="252">
        <f>IF($D161="Stundenanteil",1,0)</f>
        <v>0</v>
      </c>
      <c r="B161" s="204" t="s">
        <v>80</v>
      </c>
      <c r="C161" s="189"/>
      <c r="D161" s="701" t="s">
        <v>0</v>
      </c>
      <c r="E161" s="702"/>
      <c r="F161" s="199"/>
      <c r="G161" s="192" t="s">
        <v>95</v>
      </c>
      <c r="H161" s="210" t="s">
        <v>87</v>
      </c>
      <c r="I161" s="223" t="s">
        <v>83</v>
      </c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461">
        <f t="shared" si="57"/>
        <v>0</v>
      </c>
      <c r="W161" s="394"/>
    </row>
    <row r="162" spans="1:23" ht="15" customHeight="1" x14ac:dyDescent="0.2">
      <c r="A162" s="252">
        <f>IF($D161="Stundenanteil",1,0)</f>
        <v>0</v>
      </c>
      <c r="B162" s="197"/>
      <c r="C162" s="189"/>
      <c r="D162" s="189"/>
      <c r="E162" s="189"/>
      <c r="F162" s="198"/>
      <c r="G162" s="192"/>
      <c r="H162" s="210" t="s">
        <v>90</v>
      </c>
      <c r="I162" s="224" t="s">
        <v>83</v>
      </c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461">
        <f t="shared" si="57"/>
        <v>0</v>
      </c>
      <c r="W162" s="394"/>
    </row>
    <row r="163" spans="1:23" ht="15" hidden="1" customHeight="1" thickBot="1" x14ac:dyDescent="0.25">
      <c r="A163" s="252"/>
      <c r="B163" s="197"/>
      <c r="C163" s="189"/>
      <c r="F163" s="198"/>
      <c r="G163" s="212" t="s">
        <v>92</v>
      </c>
      <c r="H163" s="213"/>
      <c r="I163" s="225" t="s">
        <v>83</v>
      </c>
      <c r="J163" s="214">
        <f>IF(ROUND(J160,2)-ROUND(J161,2)=0,0,ROUND(J162,2)/(ROUND(J160,2)-ROUND(J161,2))*ROUND(J161,2))</f>
        <v>0</v>
      </c>
      <c r="K163" s="214">
        <f t="shared" ref="K163:U163" si="58">IF(ROUND(K160,2)-ROUND(K161,2)=0,0,ROUND(K162,2)/(ROUND(K160,2)-ROUND(K161,2))*ROUND(K161,2))</f>
        <v>0</v>
      </c>
      <c r="L163" s="214">
        <f t="shared" si="58"/>
        <v>0</v>
      </c>
      <c r="M163" s="214">
        <f t="shared" si="58"/>
        <v>0</v>
      </c>
      <c r="N163" s="214">
        <f t="shared" si="58"/>
        <v>0</v>
      </c>
      <c r="O163" s="214">
        <f t="shared" si="58"/>
        <v>0</v>
      </c>
      <c r="P163" s="214">
        <f t="shared" si="58"/>
        <v>0</v>
      </c>
      <c r="Q163" s="214">
        <f t="shared" si="58"/>
        <v>0</v>
      </c>
      <c r="R163" s="214">
        <f t="shared" si="58"/>
        <v>0</v>
      </c>
      <c r="S163" s="214">
        <f t="shared" si="58"/>
        <v>0</v>
      </c>
      <c r="T163" s="214">
        <f t="shared" si="58"/>
        <v>0</v>
      </c>
      <c r="U163" s="214">
        <f t="shared" si="58"/>
        <v>0</v>
      </c>
      <c r="V163" s="222">
        <f t="shared" si="57"/>
        <v>0</v>
      </c>
      <c r="W163" s="394"/>
    </row>
    <row r="164" spans="1:23" ht="15" hidden="1" customHeight="1" x14ac:dyDescent="0.2">
      <c r="A164" s="252"/>
      <c r="B164" s="197"/>
      <c r="C164" s="189"/>
      <c r="F164" s="198"/>
      <c r="G164" s="212" t="s">
        <v>93</v>
      </c>
      <c r="H164" s="213"/>
      <c r="I164" s="225" t="s">
        <v>83</v>
      </c>
      <c r="J164" s="214">
        <f>(ROUND(J162,2)+ROUND(J163,10))*ROUND($E170,0)/($I$6-ROUND($E170,0))</f>
        <v>0</v>
      </c>
      <c r="K164" s="214">
        <f t="shared" ref="K164:U164" si="59">(ROUND(K162,2)+ROUND(K163,10))*ROUND($E170,0)/($I$6-ROUND($E170,0))</f>
        <v>0</v>
      </c>
      <c r="L164" s="214">
        <f t="shared" si="59"/>
        <v>0</v>
      </c>
      <c r="M164" s="214">
        <f t="shared" si="59"/>
        <v>0</v>
      </c>
      <c r="N164" s="214">
        <f t="shared" si="59"/>
        <v>0</v>
      </c>
      <c r="O164" s="214">
        <f t="shared" si="59"/>
        <v>0</v>
      </c>
      <c r="P164" s="214">
        <f t="shared" si="59"/>
        <v>0</v>
      </c>
      <c r="Q164" s="214">
        <f t="shared" si="59"/>
        <v>0</v>
      </c>
      <c r="R164" s="214">
        <f t="shared" si="59"/>
        <v>0</v>
      </c>
      <c r="S164" s="214">
        <f t="shared" si="59"/>
        <v>0</v>
      </c>
      <c r="T164" s="214">
        <f t="shared" si="59"/>
        <v>0</v>
      </c>
      <c r="U164" s="214">
        <f t="shared" si="59"/>
        <v>0</v>
      </c>
      <c r="V164" s="222">
        <f t="shared" si="57"/>
        <v>0</v>
      </c>
      <c r="W164" s="394"/>
    </row>
    <row r="165" spans="1:23" ht="15" hidden="1" customHeight="1" x14ac:dyDescent="0.2">
      <c r="A165" s="252"/>
      <c r="B165" s="197"/>
      <c r="C165" s="189"/>
      <c r="D165" s="189"/>
      <c r="E165" s="189"/>
      <c r="F165" s="198"/>
      <c r="G165" s="212" t="s">
        <v>94</v>
      </c>
      <c r="H165" s="213"/>
      <c r="I165" s="225" t="s">
        <v>83</v>
      </c>
      <c r="J165" s="214">
        <f>ROUND(J162,2)+ROUND(J163,10)+ROUND(J164,10)</f>
        <v>0</v>
      </c>
      <c r="K165" s="214">
        <f t="shared" ref="K165:U165" si="60">ROUND(K162,2)+ROUND(K163,10)+ROUND(K164,10)</f>
        <v>0</v>
      </c>
      <c r="L165" s="214">
        <f t="shared" si="60"/>
        <v>0</v>
      </c>
      <c r="M165" s="214">
        <f t="shared" si="60"/>
        <v>0</v>
      </c>
      <c r="N165" s="214">
        <f t="shared" si="60"/>
        <v>0</v>
      </c>
      <c r="O165" s="214">
        <f t="shared" si="60"/>
        <v>0</v>
      </c>
      <c r="P165" s="214">
        <f t="shared" si="60"/>
        <v>0</v>
      </c>
      <c r="Q165" s="214">
        <f t="shared" si="60"/>
        <v>0</v>
      </c>
      <c r="R165" s="214">
        <f t="shared" si="60"/>
        <v>0</v>
      </c>
      <c r="S165" s="214">
        <f t="shared" si="60"/>
        <v>0</v>
      </c>
      <c r="T165" s="214">
        <f t="shared" si="60"/>
        <v>0</v>
      </c>
      <c r="U165" s="214">
        <f t="shared" si="60"/>
        <v>0</v>
      </c>
      <c r="V165" s="222">
        <f t="shared" si="57"/>
        <v>0</v>
      </c>
      <c r="W165" s="394"/>
    </row>
    <row r="166" spans="1:23" ht="15" customHeight="1" x14ac:dyDescent="0.2">
      <c r="A166" s="250"/>
      <c r="B166" s="204" t="s">
        <v>91</v>
      </c>
      <c r="C166" s="189"/>
      <c r="D166" s="189"/>
      <c r="E166" s="189"/>
      <c r="F166" s="198"/>
      <c r="G166" s="228" t="str">
        <f>IF(D161="Stundenanteil","Errechneter Stellenanteil",IF(D161="Stellenanteil","Stellenanteil:",""))</f>
        <v/>
      </c>
      <c r="H166" s="211"/>
      <c r="I166" s="193"/>
      <c r="J166" s="500">
        <f t="shared" ref="J166:U166" si="61">IF(AND($D161="Stellenanteil",$E171&gt;0,J168&gt;0),ROUND($E171,4),IF(AND($D161="Stundenanteil",J160&gt;0),ROUND(J165/ROUND(J160,2),4),0))</f>
        <v>0</v>
      </c>
      <c r="K166" s="500">
        <f t="shared" si="61"/>
        <v>0</v>
      </c>
      <c r="L166" s="500">
        <f t="shared" si="61"/>
        <v>0</v>
      </c>
      <c r="M166" s="500">
        <f t="shared" si="61"/>
        <v>0</v>
      </c>
      <c r="N166" s="500">
        <f t="shared" si="61"/>
        <v>0</v>
      </c>
      <c r="O166" s="500">
        <f t="shared" si="61"/>
        <v>0</v>
      </c>
      <c r="P166" s="500">
        <f t="shared" si="61"/>
        <v>0</v>
      </c>
      <c r="Q166" s="500">
        <f t="shared" si="61"/>
        <v>0</v>
      </c>
      <c r="R166" s="500">
        <f t="shared" si="61"/>
        <v>0</v>
      </c>
      <c r="S166" s="500">
        <f t="shared" si="61"/>
        <v>0</v>
      </c>
      <c r="T166" s="500">
        <f t="shared" si="61"/>
        <v>0</v>
      </c>
      <c r="U166" s="500">
        <f t="shared" si="61"/>
        <v>0</v>
      </c>
      <c r="V166" s="501"/>
      <c r="W166" s="394"/>
    </row>
    <row r="167" spans="1:23" ht="15" customHeight="1" x14ac:dyDescent="0.2">
      <c r="A167" s="250"/>
      <c r="B167" s="197"/>
      <c r="C167" s="196" t="s">
        <v>97</v>
      </c>
      <c r="E167" s="249"/>
      <c r="F167" s="198"/>
      <c r="G167" s="195" t="s">
        <v>84</v>
      </c>
      <c r="H167" s="207"/>
      <c r="I167" s="191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1"/>
      <c r="W167" s="394"/>
    </row>
    <row r="168" spans="1:23" ht="15" customHeight="1" x14ac:dyDescent="0.2">
      <c r="A168" s="250"/>
      <c r="B168" s="197"/>
      <c r="F168" s="200"/>
      <c r="G168" s="194" t="s">
        <v>100</v>
      </c>
      <c r="H168" s="209"/>
      <c r="I168" s="226" t="s">
        <v>28</v>
      </c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461">
        <f>SUMPRODUCT(ROUND(J168:U168,2))</f>
        <v>0</v>
      </c>
      <c r="W168" s="394"/>
    </row>
    <row r="169" spans="1:23" ht="15" customHeight="1" x14ac:dyDescent="0.2">
      <c r="A169" s="252">
        <f>IF($D161="Stundenanteil",1,0)</f>
        <v>0</v>
      </c>
      <c r="B169" s="197"/>
      <c r="C169" s="196" t="str">
        <f>IF(D161="Stundenanteil","wöchentliche Arbeitszeit (in h):","")</f>
        <v/>
      </c>
      <c r="D169" s="189"/>
      <c r="E169" s="263"/>
      <c r="F169" s="200"/>
      <c r="G169" s="192" t="s">
        <v>229</v>
      </c>
      <c r="H169" s="208"/>
      <c r="I169" s="226" t="s">
        <v>28</v>
      </c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461">
        <f>SUMPRODUCT(ROUND(J169:U169,2))</f>
        <v>0</v>
      </c>
      <c r="W169" s="394"/>
    </row>
    <row r="170" spans="1:23" ht="15" customHeight="1" x14ac:dyDescent="0.2">
      <c r="A170" s="252">
        <f>IF($D161="Stundenanteil",1,0)</f>
        <v>0</v>
      </c>
      <c r="B170" s="197"/>
      <c r="C170" s="196" t="str">
        <f>IF(D161="Stundenanteil","Urlaubsanspruch (in AT):","")</f>
        <v/>
      </c>
      <c r="D170" s="189"/>
      <c r="E170" s="264"/>
      <c r="F170" s="200"/>
      <c r="G170" s="192"/>
      <c r="H170" s="208"/>
      <c r="I170" s="226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3"/>
      <c r="W170" s="394"/>
    </row>
    <row r="171" spans="1:23" ht="15" customHeight="1" x14ac:dyDescent="0.2">
      <c r="A171" s="252">
        <f>IF($D161="Stellenanteil",1,0)</f>
        <v>0</v>
      </c>
      <c r="B171" s="197"/>
      <c r="C171" s="196" t="str">
        <f>IF(D161="Stellenanteil","Stellenanteil (in %):","")</f>
        <v/>
      </c>
      <c r="D171" s="189"/>
      <c r="E171" s="227"/>
      <c r="F171" s="198"/>
      <c r="G171" s="195" t="s">
        <v>88</v>
      </c>
      <c r="H171" s="207"/>
      <c r="I171" s="191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1"/>
      <c r="W171" s="394"/>
    </row>
    <row r="172" spans="1:23" ht="15" customHeight="1" x14ac:dyDescent="0.2">
      <c r="A172" s="250"/>
      <c r="B172" s="197"/>
      <c r="F172" s="198"/>
      <c r="G172" s="194" t="s">
        <v>86</v>
      </c>
      <c r="H172" s="209"/>
      <c r="I172" s="226" t="s">
        <v>28</v>
      </c>
      <c r="J172" s="459">
        <f>ROUND(ROUND(J168,2)*J166,2)</f>
        <v>0</v>
      </c>
      <c r="K172" s="459">
        <f t="shared" ref="K172:U172" si="62">ROUND(ROUND(K168,2)*K166,2)</f>
        <v>0</v>
      </c>
      <c r="L172" s="459">
        <f t="shared" si="62"/>
        <v>0</v>
      </c>
      <c r="M172" s="459">
        <f t="shared" si="62"/>
        <v>0</v>
      </c>
      <c r="N172" s="459">
        <f t="shared" si="62"/>
        <v>0</v>
      </c>
      <c r="O172" s="459">
        <f t="shared" si="62"/>
        <v>0</v>
      </c>
      <c r="P172" s="459">
        <f t="shared" si="62"/>
        <v>0</v>
      </c>
      <c r="Q172" s="459">
        <f t="shared" si="62"/>
        <v>0</v>
      </c>
      <c r="R172" s="459">
        <f t="shared" si="62"/>
        <v>0</v>
      </c>
      <c r="S172" s="459">
        <f t="shared" si="62"/>
        <v>0</v>
      </c>
      <c r="T172" s="459">
        <f t="shared" si="62"/>
        <v>0</v>
      </c>
      <c r="U172" s="459">
        <f t="shared" si="62"/>
        <v>0</v>
      </c>
      <c r="V172" s="461">
        <f>SUMPRODUCT(ROUND(J172:U172,2))</f>
        <v>0</v>
      </c>
      <c r="W172" s="394"/>
    </row>
    <row r="173" spans="1:23" ht="15" customHeight="1" x14ac:dyDescent="0.2">
      <c r="A173" s="250"/>
      <c r="B173" s="197"/>
      <c r="F173" s="198"/>
      <c r="G173" s="192" t="s">
        <v>230</v>
      </c>
      <c r="H173" s="208"/>
      <c r="I173" s="226" t="s">
        <v>28</v>
      </c>
      <c r="J173" s="459">
        <f>ROUND(ROUND(J169,2)*J166,2)</f>
        <v>0</v>
      </c>
      <c r="K173" s="459">
        <f t="shared" ref="K173:U173" si="63">ROUND(ROUND(K169,2)*K166,2)</f>
        <v>0</v>
      </c>
      <c r="L173" s="459">
        <f t="shared" si="63"/>
        <v>0</v>
      </c>
      <c r="M173" s="459">
        <f t="shared" si="63"/>
        <v>0</v>
      </c>
      <c r="N173" s="459">
        <f t="shared" si="63"/>
        <v>0</v>
      </c>
      <c r="O173" s="459">
        <f t="shared" si="63"/>
        <v>0</v>
      </c>
      <c r="P173" s="459">
        <f t="shared" si="63"/>
        <v>0</v>
      </c>
      <c r="Q173" s="459">
        <f t="shared" si="63"/>
        <v>0</v>
      </c>
      <c r="R173" s="459">
        <f t="shared" si="63"/>
        <v>0</v>
      </c>
      <c r="S173" s="459">
        <f t="shared" si="63"/>
        <v>0</v>
      </c>
      <c r="T173" s="459">
        <f t="shared" si="63"/>
        <v>0</v>
      </c>
      <c r="U173" s="459">
        <f t="shared" si="63"/>
        <v>0</v>
      </c>
      <c r="V173" s="461">
        <f>SUMPRODUCT(ROUND(J173:U173,2))</f>
        <v>0</v>
      </c>
      <c r="W173" s="394"/>
    </row>
    <row r="174" spans="1:23" ht="15" customHeight="1" thickBot="1" x14ac:dyDescent="0.25">
      <c r="A174" s="250"/>
      <c r="B174" s="231"/>
      <c r="C174" s="232"/>
      <c r="D174" s="232"/>
      <c r="E174" s="232"/>
      <c r="F174" s="233"/>
      <c r="G174" s="437" t="str">
        <f>$P$26</f>
        <v>Pauschale für Sozialabgaben inkl. Berufsgenossenschaft</v>
      </c>
      <c r="H174" s="438"/>
      <c r="I174" s="439" t="s">
        <v>28</v>
      </c>
      <c r="J174" s="460">
        <f>ROUND(J173*$U$26,2)</f>
        <v>0</v>
      </c>
      <c r="K174" s="460">
        <f t="shared" ref="K174:U174" si="64">ROUND(K173*$U$26,2)</f>
        <v>0</v>
      </c>
      <c r="L174" s="460">
        <f t="shared" si="64"/>
        <v>0</v>
      </c>
      <c r="M174" s="460">
        <f t="shared" si="64"/>
        <v>0</v>
      </c>
      <c r="N174" s="460">
        <f t="shared" si="64"/>
        <v>0</v>
      </c>
      <c r="O174" s="460">
        <f t="shared" si="64"/>
        <v>0</v>
      </c>
      <c r="P174" s="460">
        <f t="shared" si="64"/>
        <v>0</v>
      </c>
      <c r="Q174" s="460">
        <f t="shared" si="64"/>
        <v>0</v>
      </c>
      <c r="R174" s="460">
        <f t="shared" si="64"/>
        <v>0</v>
      </c>
      <c r="S174" s="460">
        <f t="shared" si="64"/>
        <v>0</v>
      </c>
      <c r="T174" s="460">
        <f t="shared" si="64"/>
        <v>0</v>
      </c>
      <c r="U174" s="460">
        <f t="shared" si="64"/>
        <v>0</v>
      </c>
      <c r="V174" s="462">
        <f>SUMPRODUCT(ROUND(J174:U174,2))</f>
        <v>0</v>
      </c>
      <c r="W174" s="394">
        <f>IF(COUNTIF(V157:V174,"&gt;0")&gt;0,1,0)</f>
        <v>0</v>
      </c>
    </row>
    <row r="175" spans="1:23" ht="15" customHeight="1" thickTop="1" x14ac:dyDescent="0.2">
      <c r="A175" s="250"/>
      <c r="B175" s="197"/>
      <c r="C175" s="189"/>
      <c r="D175" s="189"/>
      <c r="E175" s="189"/>
      <c r="F175" s="198"/>
      <c r="G175" s="215" t="s">
        <v>99</v>
      </c>
      <c r="H175" s="216"/>
      <c r="I175" s="217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9"/>
      <c r="W175" s="394"/>
    </row>
    <row r="176" spans="1:23" ht="15" customHeight="1" x14ac:dyDescent="0.2">
      <c r="A176" s="250"/>
      <c r="B176" s="204" t="s">
        <v>5</v>
      </c>
      <c r="C176" s="189"/>
      <c r="D176" s="701"/>
      <c r="E176" s="702"/>
      <c r="F176" s="199"/>
      <c r="G176" s="190" t="s">
        <v>59</v>
      </c>
      <c r="H176" s="206"/>
      <c r="I176" s="191"/>
      <c r="J176" s="499"/>
      <c r="K176" s="499"/>
      <c r="L176" s="499"/>
      <c r="M176" s="499"/>
      <c r="N176" s="499"/>
      <c r="O176" s="499"/>
      <c r="P176" s="499"/>
      <c r="Q176" s="499"/>
      <c r="R176" s="499"/>
      <c r="S176" s="499"/>
      <c r="T176" s="499"/>
      <c r="U176" s="499"/>
      <c r="V176" s="201"/>
      <c r="W176" s="394"/>
    </row>
    <row r="177" spans="1:23" ht="15" customHeight="1" x14ac:dyDescent="0.2">
      <c r="A177" s="252">
        <f>IF($D179="Stundenanteil",1,0)</f>
        <v>0</v>
      </c>
      <c r="B177" s="204" t="s">
        <v>60</v>
      </c>
      <c r="C177" s="189"/>
      <c r="D177" s="701"/>
      <c r="E177" s="702"/>
      <c r="F177" s="199"/>
      <c r="G177" s="195" t="s">
        <v>81</v>
      </c>
      <c r="H177" s="207"/>
      <c r="I177" s="191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1"/>
      <c r="W177" s="394"/>
    </row>
    <row r="178" spans="1:23" ht="15" customHeight="1" x14ac:dyDescent="0.2">
      <c r="A178" s="252">
        <f>IF($D179="Stundenanteil",1,0)</f>
        <v>0</v>
      </c>
      <c r="B178" s="197"/>
      <c r="C178" s="189"/>
      <c r="D178" s="189"/>
      <c r="E178" s="189"/>
      <c r="F178" s="198"/>
      <c r="G178" s="192" t="s">
        <v>89</v>
      </c>
      <c r="H178" s="208"/>
      <c r="I178" s="223" t="s">
        <v>83</v>
      </c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461">
        <f t="shared" ref="V178:V183" si="65">SUMPRODUCT(ROUND(J178:U178,2))</f>
        <v>0</v>
      </c>
      <c r="W178" s="394"/>
    </row>
    <row r="179" spans="1:23" ht="15" customHeight="1" x14ac:dyDescent="0.2">
      <c r="A179" s="252">
        <f>IF($D179="Stundenanteil",1,0)</f>
        <v>0</v>
      </c>
      <c r="B179" s="204" t="s">
        <v>80</v>
      </c>
      <c r="C179" s="189"/>
      <c r="D179" s="701" t="s">
        <v>0</v>
      </c>
      <c r="E179" s="702"/>
      <c r="F179" s="199"/>
      <c r="G179" s="192" t="s">
        <v>95</v>
      </c>
      <c r="H179" s="210" t="s">
        <v>87</v>
      </c>
      <c r="I179" s="223" t="s">
        <v>83</v>
      </c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461">
        <f t="shared" si="65"/>
        <v>0</v>
      </c>
      <c r="W179" s="394"/>
    </row>
    <row r="180" spans="1:23" ht="15" customHeight="1" x14ac:dyDescent="0.2">
      <c r="A180" s="252">
        <f>IF($D179="Stundenanteil",1,0)</f>
        <v>0</v>
      </c>
      <c r="B180" s="197"/>
      <c r="C180" s="189"/>
      <c r="D180" s="189"/>
      <c r="E180" s="189"/>
      <c r="F180" s="198"/>
      <c r="G180" s="192"/>
      <c r="H180" s="210" t="s">
        <v>90</v>
      </c>
      <c r="I180" s="224" t="s">
        <v>83</v>
      </c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461">
        <f t="shared" si="65"/>
        <v>0</v>
      </c>
      <c r="W180" s="394"/>
    </row>
    <row r="181" spans="1:23" ht="15" hidden="1" customHeight="1" x14ac:dyDescent="0.2">
      <c r="A181" s="252"/>
      <c r="B181" s="197"/>
      <c r="C181" s="189"/>
      <c r="F181" s="198"/>
      <c r="G181" s="212" t="s">
        <v>92</v>
      </c>
      <c r="H181" s="213"/>
      <c r="I181" s="225" t="s">
        <v>83</v>
      </c>
      <c r="J181" s="214">
        <f>IF(ROUND(J178,2)-ROUND(J179,2)=0,0,ROUND(J180,2)/(ROUND(J178,2)-ROUND(J179,2))*ROUND(J179,2))</f>
        <v>0</v>
      </c>
      <c r="K181" s="214">
        <f t="shared" ref="K181:U181" si="66">IF(ROUND(K178,2)-ROUND(K179,2)=0,0,ROUND(K180,2)/(ROUND(K178,2)-ROUND(K179,2))*ROUND(K179,2))</f>
        <v>0</v>
      </c>
      <c r="L181" s="214">
        <f t="shared" si="66"/>
        <v>0</v>
      </c>
      <c r="M181" s="214">
        <f t="shared" si="66"/>
        <v>0</v>
      </c>
      <c r="N181" s="214">
        <f t="shared" si="66"/>
        <v>0</v>
      </c>
      <c r="O181" s="214">
        <f t="shared" si="66"/>
        <v>0</v>
      </c>
      <c r="P181" s="214">
        <f t="shared" si="66"/>
        <v>0</v>
      </c>
      <c r="Q181" s="214">
        <f t="shared" si="66"/>
        <v>0</v>
      </c>
      <c r="R181" s="214">
        <f t="shared" si="66"/>
        <v>0</v>
      </c>
      <c r="S181" s="214">
        <f t="shared" si="66"/>
        <v>0</v>
      </c>
      <c r="T181" s="214">
        <f t="shared" si="66"/>
        <v>0</v>
      </c>
      <c r="U181" s="214">
        <f t="shared" si="66"/>
        <v>0</v>
      </c>
      <c r="V181" s="222">
        <f t="shared" si="65"/>
        <v>0</v>
      </c>
      <c r="W181" s="394"/>
    </row>
    <row r="182" spans="1:23" ht="15" hidden="1" customHeight="1" thickBot="1" x14ac:dyDescent="0.25">
      <c r="A182" s="252"/>
      <c r="B182" s="197"/>
      <c r="C182" s="189"/>
      <c r="F182" s="198"/>
      <c r="G182" s="212" t="s">
        <v>93</v>
      </c>
      <c r="H182" s="213"/>
      <c r="I182" s="225" t="s">
        <v>83</v>
      </c>
      <c r="J182" s="214">
        <f>(ROUND(J180,2)+ROUND(J181,10))*ROUND($E188,0)/($I$6-ROUND($E188,0))</f>
        <v>0</v>
      </c>
      <c r="K182" s="214">
        <f t="shared" ref="K182:U182" si="67">(ROUND(K180,2)+ROUND(K181,10))*ROUND($E188,0)/($I$6-ROUND($E188,0))</f>
        <v>0</v>
      </c>
      <c r="L182" s="214">
        <f t="shared" si="67"/>
        <v>0</v>
      </c>
      <c r="M182" s="214">
        <f t="shared" si="67"/>
        <v>0</v>
      </c>
      <c r="N182" s="214">
        <f t="shared" si="67"/>
        <v>0</v>
      </c>
      <c r="O182" s="214">
        <f t="shared" si="67"/>
        <v>0</v>
      </c>
      <c r="P182" s="214">
        <f t="shared" si="67"/>
        <v>0</v>
      </c>
      <c r="Q182" s="214">
        <f t="shared" si="67"/>
        <v>0</v>
      </c>
      <c r="R182" s="214">
        <f t="shared" si="67"/>
        <v>0</v>
      </c>
      <c r="S182" s="214">
        <f t="shared" si="67"/>
        <v>0</v>
      </c>
      <c r="T182" s="214">
        <f t="shared" si="67"/>
        <v>0</v>
      </c>
      <c r="U182" s="214">
        <f t="shared" si="67"/>
        <v>0</v>
      </c>
      <c r="V182" s="222">
        <f t="shared" si="65"/>
        <v>0</v>
      </c>
      <c r="W182" s="394"/>
    </row>
    <row r="183" spans="1:23" ht="15" hidden="1" customHeight="1" x14ac:dyDescent="0.2">
      <c r="A183" s="252"/>
      <c r="B183" s="197"/>
      <c r="C183" s="189"/>
      <c r="D183" s="189"/>
      <c r="E183" s="189"/>
      <c r="F183" s="198"/>
      <c r="G183" s="212" t="s">
        <v>94</v>
      </c>
      <c r="H183" s="213"/>
      <c r="I183" s="225" t="s">
        <v>83</v>
      </c>
      <c r="J183" s="214">
        <f>ROUND(J180,2)+ROUND(J181,10)+ROUND(J182,10)</f>
        <v>0</v>
      </c>
      <c r="K183" s="214">
        <f t="shared" ref="K183:U183" si="68">ROUND(K180,2)+ROUND(K181,10)+ROUND(K182,10)</f>
        <v>0</v>
      </c>
      <c r="L183" s="214">
        <f t="shared" si="68"/>
        <v>0</v>
      </c>
      <c r="M183" s="214">
        <f t="shared" si="68"/>
        <v>0</v>
      </c>
      <c r="N183" s="214">
        <f t="shared" si="68"/>
        <v>0</v>
      </c>
      <c r="O183" s="214">
        <f t="shared" si="68"/>
        <v>0</v>
      </c>
      <c r="P183" s="214">
        <f t="shared" si="68"/>
        <v>0</v>
      </c>
      <c r="Q183" s="214">
        <f t="shared" si="68"/>
        <v>0</v>
      </c>
      <c r="R183" s="214">
        <f t="shared" si="68"/>
        <v>0</v>
      </c>
      <c r="S183" s="214">
        <f t="shared" si="68"/>
        <v>0</v>
      </c>
      <c r="T183" s="214">
        <f t="shared" si="68"/>
        <v>0</v>
      </c>
      <c r="U183" s="214">
        <f t="shared" si="68"/>
        <v>0</v>
      </c>
      <c r="V183" s="222">
        <f t="shared" si="65"/>
        <v>0</v>
      </c>
      <c r="W183" s="394"/>
    </row>
    <row r="184" spans="1:23" ht="15" customHeight="1" x14ac:dyDescent="0.2">
      <c r="A184" s="250"/>
      <c r="B184" s="204" t="s">
        <v>91</v>
      </c>
      <c r="C184" s="189"/>
      <c r="D184" s="189"/>
      <c r="E184" s="189"/>
      <c r="F184" s="198"/>
      <c r="G184" s="228" t="str">
        <f>IF(D179="Stundenanteil","Errechneter Stellenanteil",IF(D179="Stellenanteil","Stellenanteil:",""))</f>
        <v/>
      </c>
      <c r="H184" s="211"/>
      <c r="I184" s="193"/>
      <c r="J184" s="500">
        <f t="shared" ref="J184:U184" si="69">IF(AND($D179="Stellenanteil",$E189&gt;0,J186&gt;0),ROUND($E189,4),IF(AND($D179="Stundenanteil",J178&gt;0),ROUND(J183/ROUND(J178,2),4),0))</f>
        <v>0</v>
      </c>
      <c r="K184" s="500">
        <f t="shared" si="69"/>
        <v>0</v>
      </c>
      <c r="L184" s="500">
        <f t="shared" si="69"/>
        <v>0</v>
      </c>
      <c r="M184" s="500">
        <f t="shared" si="69"/>
        <v>0</v>
      </c>
      <c r="N184" s="500">
        <f t="shared" si="69"/>
        <v>0</v>
      </c>
      <c r="O184" s="500">
        <f t="shared" si="69"/>
        <v>0</v>
      </c>
      <c r="P184" s="500">
        <f t="shared" si="69"/>
        <v>0</v>
      </c>
      <c r="Q184" s="500">
        <f t="shared" si="69"/>
        <v>0</v>
      </c>
      <c r="R184" s="500">
        <f t="shared" si="69"/>
        <v>0</v>
      </c>
      <c r="S184" s="500">
        <f t="shared" si="69"/>
        <v>0</v>
      </c>
      <c r="T184" s="500">
        <f t="shared" si="69"/>
        <v>0</v>
      </c>
      <c r="U184" s="500">
        <f t="shared" si="69"/>
        <v>0</v>
      </c>
      <c r="V184" s="501"/>
      <c r="W184" s="394"/>
    </row>
    <row r="185" spans="1:23" ht="15" customHeight="1" x14ac:dyDescent="0.2">
      <c r="A185" s="250"/>
      <c r="B185" s="197"/>
      <c r="C185" s="196" t="s">
        <v>97</v>
      </c>
      <c r="E185" s="249"/>
      <c r="F185" s="198"/>
      <c r="G185" s="195" t="s">
        <v>84</v>
      </c>
      <c r="H185" s="207"/>
      <c r="I185" s="191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1"/>
      <c r="W185" s="394"/>
    </row>
    <row r="186" spans="1:23" ht="15" customHeight="1" x14ac:dyDescent="0.2">
      <c r="A186" s="250"/>
      <c r="B186" s="197"/>
      <c r="F186" s="200"/>
      <c r="G186" s="194" t="s">
        <v>100</v>
      </c>
      <c r="H186" s="209"/>
      <c r="I186" s="226" t="s">
        <v>28</v>
      </c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461">
        <f>SUMPRODUCT(ROUND(J186:U186,2))</f>
        <v>0</v>
      </c>
      <c r="W186" s="394"/>
    </row>
    <row r="187" spans="1:23" ht="15" customHeight="1" x14ac:dyDescent="0.2">
      <c r="A187" s="252">
        <f>IF($D179="Stundenanteil",1,0)</f>
        <v>0</v>
      </c>
      <c r="B187" s="197"/>
      <c r="C187" s="196" t="str">
        <f>IF(D179="Stundenanteil","wöchentliche Arbeitszeit (in h):","")</f>
        <v/>
      </c>
      <c r="D187" s="189"/>
      <c r="E187" s="263"/>
      <c r="F187" s="200"/>
      <c r="G187" s="192" t="s">
        <v>229</v>
      </c>
      <c r="H187" s="208"/>
      <c r="I187" s="226" t="s">
        <v>28</v>
      </c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461">
        <f>SUMPRODUCT(ROUND(J187:U187,2))</f>
        <v>0</v>
      </c>
      <c r="W187" s="394"/>
    </row>
    <row r="188" spans="1:23" ht="15" customHeight="1" x14ac:dyDescent="0.2">
      <c r="A188" s="252">
        <f>IF($D179="Stundenanteil",1,0)</f>
        <v>0</v>
      </c>
      <c r="B188" s="197"/>
      <c r="C188" s="196" t="str">
        <f>IF(D179="Stundenanteil","Urlaubsanspruch (in AT):","")</f>
        <v/>
      </c>
      <c r="D188" s="189"/>
      <c r="E188" s="264"/>
      <c r="F188" s="200"/>
      <c r="G188" s="192"/>
      <c r="H188" s="208"/>
      <c r="I188" s="226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3"/>
      <c r="W188" s="394"/>
    </row>
    <row r="189" spans="1:23" ht="15" customHeight="1" x14ac:dyDescent="0.2">
      <c r="A189" s="252">
        <f>IF($D179="Stellenanteil",1,0)</f>
        <v>0</v>
      </c>
      <c r="B189" s="197"/>
      <c r="C189" s="196" t="str">
        <f>IF(D179="Stellenanteil","Stellenanteil (in %):","")</f>
        <v/>
      </c>
      <c r="D189" s="189"/>
      <c r="E189" s="227"/>
      <c r="F189" s="198"/>
      <c r="G189" s="195" t="s">
        <v>88</v>
      </c>
      <c r="H189" s="207"/>
      <c r="I189" s="191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1"/>
      <c r="W189" s="394"/>
    </row>
    <row r="190" spans="1:23" ht="15" customHeight="1" x14ac:dyDescent="0.2">
      <c r="A190" s="250"/>
      <c r="B190" s="197"/>
      <c r="F190" s="198"/>
      <c r="G190" s="194" t="s">
        <v>86</v>
      </c>
      <c r="H190" s="209"/>
      <c r="I190" s="226" t="s">
        <v>28</v>
      </c>
      <c r="J190" s="459">
        <f>ROUND(ROUND(J186,2)*J184,2)</f>
        <v>0</v>
      </c>
      <c r="K190" s="459">
        <f t="shared" ref="K190:U190" si="70">ROUND(ROUND(K186,2)*K184,2)</f>
        <v>0</v>
      </c>
      <c r="L190" s="459">
        <f t="shared" si="70"/>
        <v>0</v>
      </c>
      <c r="M190" s="459">
        <f t="shared" si="70"/>
        <v>0</v>
      </c>
      <c r="N190" s="459">
        <f t="shared" si="70"/>
        <v>0</v>
      </c>
      <c r="O190" s="459">
        <f t="shared" si="70"/>
        <v>0</v>
      </c>
      <c r="P190" s="459">
        <f t="shared" si="70"/>
        <v>0</v>
      </c>
      <c r="Q190" s="459">
        <f t="shared" si="70"/>
        <v>0</v>
      </c>
      <c r="R190" s="459">
        <f t="shared" si="70"/>
        <v>0</v>
      </c>
      <c r="S190" s="459">
        <f t="shared" si="70"/>
        <v>0</v>
      </c>
      <c r="T190" s="459">
        <f t="shared" si="70"/>
        <v>0</v>
      </c>
      <c r="U190" s="459">
        <f t="shared" si="70"/>
        <v>0</v>
      </c>
      <c r="V190" s="461">
        <f>SUMPRODUCT(ROUND(J190:U190,2))</f>
        <v>0</v>
      </c>
      <c r="W190" s="394"/>
    </row>
    <row r="191" spans="1:23" ht="15" customHeight="1" x14ac:dyDescent="0.2">
      <c r="A191" s="250"/>
      <c r="B191" s="197"/>
      <c r="F191" s="198"/>
      <c r="G191" s="192" t="s">
        <v>230</v>
      </c>
      <c r="H191" s="208"/>
      <c r="I191" s="226" t="s">
        <v>28</v>
      </c>
      <c r="J191" s="459">
        <f>ROUND(ROUND(J187,2)*J184,2)</f>
        <v>0</v>
      </c>
      <c r="K191" s="459">
        <f t="shared" ref="K191:U191" si="71">ROUND(ROUND(K187,2)*K184,2)</f>
        <v>0</v>
      </c>
      <c r="L191" s="459">
        <f t="shared" si="71"/>
        <v>0</v>
      </c>
      <c r="M191" s="459">
        <f t="shared" si="71"/>
        <v>0</v>
      </c>
      <c r="N191" s="459">
        <f t="shared" si="71"/>
        <v>0</v>
      </c>
      <c r="O191" s="459">
        <f t="shared" si="71"/>
        <v>0</v>
      </c>
      <c r="P191" s="459">
        <f t="shared" si="71"/>
        <v>0</v>
      </c>
      <c r="Q191" s="459">
        <f t="shared" si="71"/>
        <v>0</v>
      </c>
      <c r="R191" s="459">
        <f t="shared" si="71"/>
        <v>0</v>
      </c>
      <c r="S191" s="459">
        <f t="shared" si="71"/>
        <v>0</v>
      </c>
      <c r="T191" s="459">
        <f t="shared" si="71"/>
        <v>0</v>
      </c>
      <c r="U191" s="459">
        <f t="shared" si="71"/>
        <v>0</v>
      </c>
      <c r="V191" s="461">
        <f>SUMPRODUCT(ROUND(J191:U191,2))</f>
        <v>0</v>
      </c>
      <c r="W191" s="394"/>
    </row>
    <row r="192" spans="1:23" ht="15" customHeight="1" thickBot="1" x14ac:dyDescent="0.25">
      <c r="A192" s="250"/>
      <c r="B192" s="231"/>
      <c r="C192" s="232"/>
      <c r="D192" s="232"/>
      <c r="E192" s="232"/>
      <c r="F192" s="233"/>
      <c r="G192" s="437" t="str">
        <f>$P$26</f>
        <v>Pauschale für Sozialabgaben inkl. Berufsgenossenschaft</v>
      </c>
      <c r="H192" s="438"/>
      <c r="I192" s="439" t="s">
        <v>28</v>
      </c>
      <c r="J192" s="460">
        <f>ROUND(J191*$U$26,2)</f>
        <v>0</v>
      </c>
      <c r="K192" s="460">
        <f t="shared" ref="K192:U192" si="72">ROUND(K191*$U$26,2)</f>
        <v>0</v>
      </c>
      <c r="L192" s="460">
        <f t="shared" si="72"/>
        <v>0</v>
      </c>
      <c r="M192" s="460">
        <f t="shared" si="72"/>
        <v>0</v>
      </c>
      <c r="N192" s="460">
        <f t="shared" si="72"/>
        <v>0</v>
      </c>
      <c r="O192" s="460">
        <f t="shared" si="72"/>
        <v>0</v>
      </c>
      <c r="P192" s="460">
        <f t="shared" si="72"/>
        <v>0</v>
      </c>
      <c r="Q192" s="460">
        <f t="shared" si="72"/>
        <v>0</v>
      </c>
      <c r="R192" s="460">
        <f t="shared" si="72"/>
        <v>0</v>
      </c>
      <c r="S192" s="460">
        <f t="shared" si="72"/>
        <v>0</v>
      </c>
      <c r="T192" s="460">
        <f t="shared" si="72"/>
        <v>0</v>
      </c>
      <c r="U192" s="460">
        <f t="shared" si="72"/>
        <v>0</v>
      </c>
      <c r="V192" s="462">
        <f>SUMPRODUCT(ROUND(J192:U192,2))</f>
        <v>0</v>
      </c>
      <c r="W192" s="394">
        <f>IF(COUNTIF(V175:V192,"&gt;0")&gt;0,1,0)</f>
        <v>0</v>
      </c>
    </row>
    <row r="193" spans="1:23" ht="15" customHeight="1" thickTop="1" x14ac:dyDescent="0.2">
      <c r="A193" s="250"/>
      <c r="B193" s="197"/>
      <c r="C193" s="189"/>
      <c r="D193" s="189"/>
      <c r="E193" s="189"/>
      <c r="F193" s="198"/>
      <c r="G193" s="215" t="s">
        <v>99</v>
      </c>
      <c r="H193" s="216"/>
      <c r="I193" s="217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9"/>
      <c r="W193" s="394"/>
    </row>
    <row r="194" spans="1:23" ht="15" customHeight="1" x14ac:dyDescent="0.2">
      <c r="A194" s="250"/>
      <c r="B194" s="204" t="s">
        <v>5</v>
      </c>
      <c r="C194" s="189"/>
      <c r="D194" s="701"/>
      <c r="E194" s="702"/>
      <c r="F194" s="199"/>
      <c r="G194" s="190" t="s">
        <v>59</v>
      </c>
      <c r="H194" s="206"/>
      <c r="I194" s="191"/>
      <c r="J194" s="499"/>
      <c r="K194" s="499"/>
      <c r="L194" s="499"/>
      <c r="M194" s="499"/>
      <c r="N194" s="499"/>
      <c r="O194" s="499"/>
      <c r="P194" s="499"/>
      <c r="Q194" s="499"/>
      <c r="R194" s="499"/>
      <c r="S194" s="499"/>
      <c r="T194" s="499"/>
      <c r="U194" s="499"/>
      <c r="V194" s="201"/>
      <c r="W194" s="394"/>
    </row>
    <row r="195" spans="1:23" ht="15" customHeight="1" x14ac:dyDescent="0.2">
      <c r="A195" s="252">
        <f>IF($D197="Stundenanteil",1,0)</f>
        <v>0</v>
      </c>
      <c r="B195" s="204" t="s">
        <v>60</v>
      </c>
      <c r="C195" s="189"/>
      <c r="D195" s="701"/>
      <c r="E195" s="702"/>
      <c r="F195" s="199"/>
      <c r="G195" s="195" t="s">
        <v>81</v>
      </c>
      <c r="H195" s="207"/>
      <c r="I195" s="191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1"/>
      <c r="W195" s="394"/>
    </row>
    <row r="196" spans="1:23" ht="15" customHeight="1" x14ac:dyDescent="0.2">
      <c r="A196" s="252">
        <f>IF($D197="Stundenanteil",1,0)</f>
        <v>0</v>
      </c>
      <c r="B196" s="197"/>
      <c r="C196" s="189"/>
      <c r="D196" s="189"/>
      <c r="E196" s="189"/>
      <c r="F196" s="198"/>
      <c r="G196" s="192" t="s">
        <v>89</v>
      </c>
      <c r="H196" s="208"/>
      <c r="I196" s="223" t="s">
        <v>83</v>
      </c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461">
        <f t="shared" ref="V196:V201" si="73">SUMPRODUCT(ROUND(J196:U196,2))</f>
        <v>0</v>
      </c>
      <c r="W196" s="394"/>
    </row>
    <row r="197" spans="1:23" ht="15" customHeight="1" x14ac:dyDescent="0.2">
      <c r="A197" s="252">
        <f>IF($D197="Stundenanteil",1,0)</f>
        <v>0</v>
      </c>
      <c r="B197" s="204" t="s">
        <v>80</v>
      </c>
      <c r="C197" s="189"/>
      <c r="D197" s="701" t="s">
        <v>0</v>
      </c>
      <c r="E197" s="702"/>
      <c r="F197" s="199"/>
      <c r="G197" s="192" t="s">
        <v>95</v>
      </c>
      <c r="H197" s="210" t="s">
        <v>87</v>
      </c>
      <c r="I197" s="223" t="s">
        <v>83</v>
      </c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461">
        <f t="shared" si="73"/>
        <v>0</v>
      </c>
      <c r="W197" s="394"/>
    </row>
    <row r="198" spans="1:23" ht="15" customHeight="1" x14ac:dyDescent="0.2">
      <c r="A198" s="252">
        <f>IF($D197="Stundenanteil",1,0)</f>
        <v>0</v>
      </c>
      <c r="B198" s="197"/>
      <c r="C198" s="189"/>
      <c r="D198" s="189"/>
      <c r="E198" s="189"/>
      <c r="F198" s="198"/>
      <c r="G198" s="192"/>
      <c r="H198" s="210" t="s">
        <v>90</v>
      </c>
      <c r="I198" s="224" t="s">
        <v>83</v>
      </c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461">
        <f t="shared" si="73"/>
        <v>0</v>
      </c>
      <c r="W198" s="394"/>
    </row>
    <row r="199" spans="1:23" ht="15" hidden="1" customHeight="1" x14ac:dyDescent="0.2">
      <c r="A199" s="252"/>
      <c r="B199" s="197"/>
      <c r="C199" s="189"/>
      <c r="F199" s="198"/>
      <c r="G199" s="212" t="s">
        <v>92</v>
      </c>
      <c r="H199" s="213"/>
      <c r="I199" s="225" t="s">
        <v>83</v>
      </c>
      <c r="J199" s="214">
        <f>IF(ROUND(J196,2)-ROUND(J197,2)=0,0,ROUND(J198,2)/(ROUND(J196,2)-ROUND(J197,2))*ROUND(J197,2))</f>
        <v>0</v>
      </c>
      <c r="K199" s="214">
        <f t="shared" ref="K199:U199" si="74">IF(ROUND(K196,2)-ROUND(K197,2)=0,0,ROUND(K198,2)/(ROUND(K196,2)-ROUND(K197,2))*ROUND(K197,2))</f>
        <v>0</v>
      </c>
      <c r="L199" s="214">
        <f t="shared" si="74"/>
        <v>0</v>
      </c>
      <c r="M199" s="214">
        <f t="shared" si="74"/>
        <v>0</v>
      </c>
      <c r="N199" s="214">
        <f t="shared" si="74"/>
        <v>0</v>
      </c>
      <c r="O199" s="214">
        <f t="shared" si="74"/>
        <v>0</v>
      </c>
      <c r="P199" s="214">
        <f t="shared" si="74"/>
        <v>0</v>
      </c>
      <c r="Q199" s="214">
        <f t="shared" si="74"/>
        <v>0</v>
      </c>
      <c r="R199" s="214">
        <f t="shared" si="74"/>
        <v>0</v>
      </c>
      <c r="S199" s="214">
        <f t="shared" si="74"/>
        <v>0</v>
      </c>
      <c r="T199" s="214">
        <f t="shared" si="74"/>
        <v>0</v>
      </c>
      <c r="U199" s="214">
        <f t="shared" si="74"/>
        <v>0</v>
      </c>
      <c r="V199" s="222">
        <f t="shared" si="73"/>
        <v>0</v>
      </c>
      <c r="W199" s="394"/>
    </row>
    <row r="200" spans="1:23" ht="15" hidden="1" customHeight="1" x14ac:dyDescent="0.2">
      <c r="A200" s="252"/>
      <c r="B200" s="197"/>
      <c r="C200" s="189"/>
      <c r="F200" s="198"/>
      <c r="G200" s="212" t="s">
        <v>93</v>
      </c>
      <c r="H200" s="213"/>
      <c r="I200" s="225" t="s">
        <v>83</v>
      </c>
      <c r="J200" s="214">
        <f>(ROUND(J198,2)+ROUND(J199,10))*ROUND($E206,0)/($I$6-ROUND($E206,0))</f>
        <v>0</v>
      </c>
      <c r="K200" s="214">
        <f t="shared" ref="K200:U200" si="75">(ROUND(K198,2)+ROUND(K199,10))*ROUND($E206,0)/($I$6-ROUND($E206,0))</f>
        <v>0</v>
      </c>
      <c r="L200" s="214">
        <f t="shared" si="75"/>
        <v>0</v>
      </c>
      <c r="M200" s="214">
        <f t="shared" si="75"/>
        <v>0</v>
      </c>
      <c r="N200" s="214">
        <f t="shared" si="75"/>
        <v>0</v>
      </c>
      <c r="O200" s="214">
        <f t="shared" si="75"/>
        <v>0</v>
      </c>
      <c r="P200" s="214">
        <f t="shared" si="75"/>
        <v>0</v>
      </c>
      <c r="Q200" s="214">
        <f t="shared" si="75"/>
        <v>0</v>
      </c>
      <c r="R200" s="214">
        <f t="shared" si="75"/>
        <v>0</v>
      </c>
      <c r="S200" s="214">
        <f t="shared" si="75"/>
        <v>0</v>
      </c>
      <c r="T200" s="214">
        <f t="shared" si="75"/>
        <v>0</v>
      </c>
      <c r="U200" s="214">
        <f t="shared" si="75"/>
        <v>0</v>
      </c>
      <c r="V200" s="222">
        <f t="shared" si="73"/>
        <v>0</v>
      </c>
      <c r="W200" s="394"/>
    </row>
    <row r="201" spans="1:23" ht="15" hidden="1" customHeight="1" thickBot="1" x14ac:dyDescent="0.25">
      <c r="A201" s="252"/>
      <c r="B201" s="197"/>
      <c r="C201" s="189"/>
      <c r="D201" s="189"/>
      <c r="E201" s="189"/>
      <c r="F201" s="198"/>
      <c r="G201" s="212" t="s">
        <v>94</v>
      </c>
      <c r="H201" s="213"/>
      <c r="I201" s="225" t="s">
        <v>83</v>
      </c>
      <c r="J201" s="214">
        <f>ROUND(J198,2)+ROUND(J199,10)+ROUND(J200,10)</f>
        <v>0</v>
      </c>
      <c r="K201" s="214">
        <f t="shared" ref="K201:U201" si="76">ROUND(K198,2)+ROUND(K199,10)+ROUND(K200,10)</f>
        <v>0</v>
      </c>
      <c r="L201" s="214">
        <f t="shared" si="76"/>
        <v>0</v>
      </c>
      <c r="M201" s="214">
        <f t="shared" si="76"/>
        <v>0</v>
      </c>
      <c r="N201" s="214">
        <f t="shared" si="76"/>
        <v>0</v>
      </c>
      <c r="O201" s="214">
        <f t="shared" si="76"/>
        <v>0</v>
      </c>
      <c r="P201" s="214">
        <f t="shared" si="76"/>
        <v>0</v>
      </c>
      <c r="Q201" s="214">
        <f t="shared" si="76"/>
        <v>0</v>
      </c>
      <c r="R201" s="214">
        <f t="shared" si="76"/>
        <v>0</v>
      </c>
      <c r="S201" s="214">
        <f t="shared" si="76"/>
        <v>0</v>
      </c>
      <c r="T201" s="214">
        <f t="shared" si="76"/>
        <v>0</v>
      </c>
      <c r="U201" s="214">
        <f t="shared" si="76"/>
        <v>0</v>
      </c>
      <c r="V201" s="222">
        <f t="shared" si="73"/>
        <v>0</v>
      </c>
      <c r="W201" s="394"/>
    </row>
    <row r="202" spans="1:23" ht="15" customHeight="1" x14ac:dyDescent="0.2">
      <c r="A202" s="250"/>
      <c r="B202" s="204" t="s">
        <v>91</v>
      </c>
      <c r="C202" s="189"/>
      <c r="D202" s="189"/>
      <c r="E202" s="189"/>
      <c r="F202" s="198"/>
      <c r="G202" s="228" t="str">
        <f>IF(D197="Stundenanteil","Errechneter Stellenanteil",IF(D197="Stellenanteil","Stellenanteil:",""))</f>
        <v/>
      </c>
      <c r="H202" s="211"/>
      <c r="I202" s="193"/>
      <c r="J202" s="500">
        <f t="shared" ref="J202:U202" si="77">IF(AND($D197="Stellenanteil",$E207&gt;0,J204&gt;0),ROUND($E207,4),IF(AND($D197="Stundenanteil",J196&gt;0),ROUND(J201/ROUND(J196,2),4),0))</f>
        <v>0</v>
      </c>
      <c r="K202" s="500">
        <f t="shared" si="77"/>
        <v>0</v>
      </c>
      <c r="L202" s="500">
        <f t="shared" si="77"/>
        <v>0</v>
      </c>
      <c r="M202" s="500">
        <f t="shared" si="77"/>
        <v>0</v>
      </c>
      <c r="N202" s="500">
        <f t="shared" si="77"/>
        <v>0</v>
      </c>
      <c r="O202" s="500">
        <f t="shared" si="77"/>
        <v>0</v>
      </c>
      <c r="P202" s="500">
        <f t="shared" si="77"/>
        <v>0</v>
      </c>
      <c r="Q202" s="500">
        <f t="shared" si="77"/>
        <v>0</v>
      </c>
      <c r="R202" s="500">
        <f t="shared" si="77"/>
        <v>0</v>
      </c>
      <c r="S202" s="500">
        <f t="shared" si="77"/>
        <v>0</v>
      </c>
      <c r="T202" s="500">
        <f t="shared" si="77"/>
        <v>0</v>
      </c>
      <c r="U202" s="500">
        <f t="shared" si="77"/>
        <v>0</v>
      </c>
      <c r="V202" s="501"/>
      <c r="W202" s="394"/>
    </row>
    <row r="203" spans="1:23" ht="15" customHeight="1" x14ac:dyDescent="0.2">
      <c r="A203" s="250"/>
      <c r="B203" s="197"/>
      <c r="C203" s="196" t="s">
        <v>97</v>
      </c>
      <c r="E203" s="249"/>
      <c r="F203" s="198"/>
      <c r="G203" s="195" t="s">
        <v>84</v>
      </c>
      <c r="H203" s="207"/>
      <c r="I203" s="191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1"/>
      <c r="W203" s="394"/>
    </row>
    <row r="204" spans="1:23" ht="15" customHeight="1" x14ac:dyDescent="0.2">
      <c r="A204" s="250"/>
      <c r="B204" s="197"/>
      <c r="F204" s="200"/>
      <c r="G204" s="194" t="s">
        <v>100</v>
      </c>
      <c r="H204" s="209"/>
      <c r="I204" s="226" t="s">
        <v>28</v>
      </c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461">
        <f>SUMPRODUCT(ROUND(J204:U204,2))</f>
        <v>0</v>
      </c>
      <c r="W204" s="394"/>
    </row>
    <row r="205" spans="1:23" ht="15" customHeight="1" x14ac:dyDescent="0.2">
      <c r="A205" s="252">
        <f>IF($D197="Stundenanteil",1,0)</f>
        <v>0</v>
      </c>
      <c r="B205" s="197"/>
      <c r="C205" s="196" t="str">
        <f>IF(D197="Stundenanteil","wöchentliche Arbeitszeit (in h):","")</f>
        <v/>
      </c>
      <c r="D205" s="189"/>
      <c r="E205" s="263"/>
      <c r="F205" s="200"/>
      <c r="G205" s="192" t="s">
        <v>229</v>
      </c>
      <c r="H205" s="208"/>
      <c r="I205" s="226" t="s">
        <v>28</v>
      </c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461">
        <f>SUMPRODUCT(ROUND(J205:U205,2))</f>
        <v>0</v>
      </c>
      <c r="W205" s="394"/>
    </row>
    <row r="206" spans="1:23" ht="15" customHeight="1" x14ac:dyDescent="0.2">
      <c r="A206" s="252">
        <f>IF($D197="Stundenanteil",1,0)</f>
        <v>0</v>
      </c>
      <c r="B206" s="197"/>
      <c r="C206" s="196" t="str">
        <f>IF(D197="Stundenanteil","Urlaubsanspruch (in AT):","")</f>
        <v/>
      </c>
      <c r="D206" s="189"/>
      <c r="E206" s="264"/>
      <c r="F206" s="200"/>
      <c r="G206" s="192"/>
      <c r="H206" s="208"/>
      <c r="I206" s="226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3"/>
      <c r="W206" s="394"/>
    </row>
    <row r="207" spans="1:23" ht="15" customHeight="1" x14ac:dyDescent="0.2">
      <c r="A207" s="252">
        <f>IF($D197="Stellenanteil",1,0)</f>
        <v>0</v>
      </c>
      <c r="B207" s="197"/>
      <c r="C207" s="196" t="str">
        <f>IF(D197="Stellenanteil","Stellenanteil (in %):","")</f>
        <v/>
      </c>
      <c r="D207" s="189"/>
      <c r="E207" s="227"/>
      <c r="F207" s="198"/>
      <c r="G207" s="195" t="s">
        <v>88</v>
      </c>
      <c r="H207" s="207"/>
      <c r="I207" s="191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1"/>
      <c r="W207" s="394"/>
    </row>
    <row r="208" spans="1:23" ht="15" customHeight="1" x14ac:dyDescent="0.2">
      <c r="A208" s="250"/>
      <c r="B208" s="197"/>
      <c r="F208" s="198"/>
      <c r="G208" s="194" t="s">
        <v>86</v>
      </c>
      <c r="H208" s="209"/>
      <c r="I208" s="226" t="s">
        <v>28</v>
      </c>
      <c r="J208" s="459">
        <f>ROUND(ROUND(J204,2)*J202,2)</f>
        <v>0</v>
      </c>
      <c r="K208" s="459">
        <f t="shared" ref="K208:U208" si="78">ROUND(ROUND(K204,2)*K202,2)</f>
        <v>0</v>
      </c>
      <c r="L208" s="459">
        <f t="shared" si="78"/>
        <v>0</v>
      </c>
      <c r="M208" s="459">
        <f t="shared" si="78"/>
        <v>0</v>
      </c>
      <c r="N208" s="459">
        <f t="shared" si="78"/>
        <v>0</v>
      </c>
      <c r="O208" s="459">
        <f t="shared" si="78"/>
        <v>0</v>
      </c>
      <c r="P208" s="459">
        <f t="shared" si="78"/>
        <v>0</v>
      </c>
      <c r="Q208" s="459">
        <f t="shared" si="78"/>
        <v>0</v>
      </c>
      <c r="R208" s="459">
        <f t="shared" si="78"/>
        <v>0</v>
      </c>
      <c r="S208" s="459">
        <f t="shared" si="78"/>
        <v>0</v>
      </c>
      <c r="T208" s="459">
        <f t="shared" si="78"/>
        <v>0</v>
      </c>
      <c r="U208" s="459">
        <f t="shared" si="78"/>
        <v>0</v>
      </c>
      <c r="V208" s="461">
        <f>SUMPRODUCT(ROUND(J208:U208,2))</f>
        <v>0</v>
      </c>
      <c r="W208" s="394"/>
    </row>
    <row r="209" spans="1:23" ht="15" customHeight="1" x14ac:dyDescent="0.2">
      <c r="A209" s="250"/>
      <c r="B209" s="197"/>
      <c r="F209" s="198"/>
      <c r="G209" s="192" t="s">
        <v>230</v>
      </c>
      <c r="H209" s="208"/>
      <c r="I209" s="226" t="s">
        <v>28</v>
      </c>
      <c r="J209" s="459">
        <f>ROUND(ROUND(J205,2)*J202,2)</f>
        <v>0</v>
      </c>
      <c r="K209" s="459">
        <f t="shared" ref="K209:U209" si="79">ROUND(ROUND(K205,2)*K202,2)</f>
        <v>0</v>
      </c>
      <c r="L209" s="459">
        <f t="shared" si="79"/>
        <v>0</v>
      </c>
      <c r="M209" s="459">
        <f t="shared" si="79"/>
        <v>0</v>
      </c>
      <c r="N209" s="459">
        <f t="shared" si="79"/>
        <v>0</v>
      </c>
      <c r="O209" s="459">
        <f t="shared" si="79"/>
        <v>0</v>
      </c>
      <c r="P209" s="459">
        <f t="shared" si="79"/>
        <v>0</v>
      </c>
      <c r="Q209" s="459">
        <f t="shared" si="79"/>
        <v>0</v>
      </c>
      <c r="R209" s="459">
        <f t="shared" si="79"/>
        <v>0</v>
      </c>
      <c r="S209" s="459">
        <f t="shared" si="79"/>
        <v>0</v>
      </c>
      <c r="T209" s="459">
        <f t="shared" si="79"/>
        <v>0</v>
      </c>
      <c r="U209" s="459">
        <f t="shared" si="79"/>
        <v>0</v>
      </c>
      <c r="V209" s="461">
        <f>SUMPRODUCT(ROUND(J209:U209,2))</f>
        <v>0</v>
      </c>
      <c r="W209" s="394"/>
    </row>
    <row r="210" spans="1:23" ht="15" customHeight="1" thickBot="1" x14ac:dyDescent="0.25">
      <c r="A210" s="250"/>
      <c r="B210" s="231"/>
      <c r="C210" s="232"/>
      <c r="D210" s="232"/>
      <c r="E210" s="232"/>
      <c r="F210" s="233"/>
      <c r="G210" s="437" t="str">
        <f>$P$26</f>
        <v>Pauschale für Sozialabgaben inkl. Berufsgenossenschaft</v>
      </c>
      <c r="H210" s="438"/>
      <c r="I210" s="439" t="s">
        <v>28</v>
      </c>
      <c r="J210" s="460">
        <f>ROUND(J209*$U$26,2)</f>
        <v>0</v>
      </c>
      <c r="K210" s="460">
        <f t="shared" ref="K210:U210" si="80">ROUND(K209*$U$26,2)</f>
        <v>0</v>
      </c>
      <c r="L210" s="460">
        <f t="shared" si="80"/>
        <v>0</v>
      </c>
      <c r="M210" s="460">
        <f t="shared" si="80"/>
        <v>0</v>
      </c>
      <c r="N210" s="460">
        <f t="shared" si="80"/>
        <v>0</v>
      </c>
      <c r="O210" s="460">
        <f t="shared" si="80"/>
        <v>0</v>
      </c>
      <c r="P210" s="460">
        <f t="shared" si="80"/>
        <v>0</v>
      </c>
      <c r="Q210" s="460">
        <f t="shared" si="80"/>
        <v>0</v>
      </c>
      <c r="R210" s="460">
        <f t="shared" si="80"/>
        <v>0</v>
      </c>
      <c r="S210" s="460">
        <f t="shared" si="80"/>
        <v>0</v>
      </c>
      <c r="T210" s="460">
        <f t="shared" si="80"/>
        <v>0</v>
      </c>
      <c r="U210" s="460">
        <f t="shared" si="80"/>
        <v>0</v>
      </c>
      <c r="V210" s="462">
        <f>SUMPRODUCT(ROUND(J210:U210,2))</f>
        <v>0</v>
      </c>
      <c r="W210" s="394">
        <f>IF(COUNTIF(V193:V210,"&gt;0")&gt;0,1,0)</f>
        <v>0</v>
      </c>
    </row>
    <row r="211" spans="1:23" ht="15" customHeight="1" thickTop="1" x14ac:dyDescent="0.2">
      <c r="A211" s="250"/>
      <c r="B211" s="197"/>
      <c r="C211" s="189"/>
      <c r="D211" s="189"/>
      <c r="E211" s="189"/>
      <c r="F211" s="198"/>
      <c r="G211" s="215" t="s">
        <v>99</v>
      </c>
      <c r="H211" s="216"/>
      <c r="I211" s="217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9"/>
      <c r="W211" s="394"/>
    </row>
    <row r="212" spans="1:23" ht="15" customHeight="1" x14ac:dyDescent="0.2">
      <c r="A212" s="250"/>
      <c r="B212" s="204" t="s">
        <v>5</v>
      </c>
      <c r="C212" s="189"/>
      <c r="D212" s="701"/>
      <c r="E212" s="702"/>
      <c r="F212" s="199"/>
      <c r="G212" s="190" t="s">
        <v>59</v>
      </c>
      <c r="H212" s="206"/>
      <c r="I212" s="191"/>
      <c r="J212" s="499"/>
      <c r="K212" s="499"/>
      <c r="L212" s="499"/>
      <c r="M212" s="499"/>
      <c r="N212" s="499"/>
      <c r="O212" s="499"/>
      <c r="P212" s="499"/>
      <c r="Q212" s="499"/>
      <c r="R212" s="499"/>
      <c r="S212" s="499"/>
      <c r="T212" s="499"/>
      <c r="U212" s="499"/>
      <c r="V212" s="201"/>
      <c r="W212" s="394"/>
    </row>
    <row r="213" spans="1:23" ht="15" customHeight="1" x14ac:dyDescent="0.2">
      <c r="A213" s="252">
        <f>IF($D215="Stundenanteil",1,0)</f>
        <v>0</v>
      </c>
      <c r="B213" s="204" t="s">
        <v>60</v>
      </c>
      <c r="C213" s="189"/>
      <c r="D213" s="701"/>
      <c r="E213" s="702"/>
      <c r="F213" s="199"/>
      <c r="G213" s="195" t="s">
        <v>81</v>
      </c>
      <c r="H213" s="207"/>
      <c r="I213" s="191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1"/>
      <c r="W213" s="394"/>
    </row>
    <row r="214" spans="1:23" ht="15" customHeight="1" x14ac:dyDescent="0.2">
      <c r="A214" s="252">
        <f>IF($D215="Stundenanteil",1,0)</f>
        <v>0</v>
      </c>
      <c r="B214" s="197"/>
      <c r="C214" s="189"/>
      <c r="D214" s="189"/>
      <c r="E214" s="189"/>
      <c r="F214" s="198"/>
      <c r="G214" s="192" t="s">
        <v>89</v>
      </c>
      <c r="H214" s="208"/>
      <c r="I214" s="223" t="s">
        <v>83</v>
      </c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461">
        <f t="shared" ref="V214:V219" si="81">SUMPRODUCT(ROUND(J214:U214,2))</f>
        <v>0</v>
      </c>
      <c r="W214" s="394"/>
    </row>
    <row r="215" spans="1:23" ht="15" customHeight="1" x14ac:dyDescent="0.2">
      <c r="A215" s="252">
        <f>IF($D215="Stundenanteil",1,0)</f>
        <v>0</v>
      </c>
      <c r="B215" s="204" t="s">
        <v>80</v>
      </c>
      <c r="C215" s="189"/>
      <c r="D215" s="701" t="s">
        <v>0</v>
      </c>
      <c r="E215" s="702"/>
      <c r="F215" s="199"/>
      <c r="G215" s="192" t="s">
        <v>95</v>
      </c>
      <c r="H215" s="210" t="s">
        <v>87</v>
      </c>
      <c r="I215" s="223" t="s">
        <v>83</v>
      </c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461">
        <f t="shared" si="81"/>
        <v>0</v>
      </c>
      <c r="W215" s="394"/>
    </row>
    <row r="216" spans="1:23" ht="15" customHeight="1" x14ac:dyDescent="0.2">
      <c r="A216" s="252">
        <f>IF($D215="Stundenanteil",1,0)</f>
        <v>0</v>
      </c>
      <c r="B216" s="197"/>
      <c r="C216" s="189"/>
      <c r="D216" s="189"/>
      <c r="E216" s="189"/>
      <c r="F216" s="198"/>
      <c r="G216" s="192"/>
      <c r="H216" s="210" t="s">
        <v>90</v>
      </c>
      <c r="I216" s="224" t="s">
        <v>83</v>
      </c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461">
        <f t="shared" si="81"/>
        <v>0</v>
      </c>
      <c r="W216" s="394"/>
    </row>
    <row r="217" spans="1:23" ht="15" hidden="1" customHeight="1" x14ac:dyDescent="0.2">
      <c r="A217" s="252"/>
      <c r="B217" s="197"/>
      <c r="C217" s="189"/>
      <c r="F217" s="198"/>
      <c r="G217" s="212" t="s">
        <v>92</v>
      </c>
      <c r="H217" s="213"/>
      <c r="I217" s="225" t="s">
        <v>83</v>
      </c>
      <c r="J217" s="214">
        <f>IF(ROUND(J214,2)-ROUND(J215,2)=0,0,ROUND(J216,2)/(ROUND(J214,2)-ROUND(J215,2))*ROUND(J215,2))</f>
        <v>0</v>
      </c>
      <c r="K217" s="214">
        <f t="shared" ref="K217:U217" si="82">IF(ROUND(K214,2)-ROUND(K215,2)=0,0,ROUND(K216,2)/(ROUND(K214,2)-ROUND(K215,2))*ROUND(K215,2))</f>
        <v>0</v>
      </c>
      <c r="L217" s="214">
        <f t="shared" si="82"/>
        <v>0</v>
      </c>
      <c r="M217" s="214">
        <f t="shared" si="82"/>
        <v>0</v>
      </c>
      <c r="N217" s="214">
        <f t="shared" si="82"/>
        <v>0</v>
      </c>
      <c r="O217" s="214">
        <f t="shared" si="82"/>
        <v>0</v>
      </c>
      <c r="P217" s="214">
        <f t="shared" si="82"/>
        <v>0</v>
      </c>
      <c r="Q217" s="214">
        <f t="shared" si="82"/>
        <v>0</v>
      </c>
      <c r="R217" s="214">
        <f t="shared" si="82"/>
        <v>0</v>
      </c>
      <c r="S217" s="214">
        <f t="shared" si="82"/>
        <v>0</v>
      </c>
      <c r="T217" s="214">
        <f t="shared" si="82"/>
        <v>0</v>
      </c>
      <c r="U217" s="214">
        <f t="shared" si="82"/>
        <v>0</v>
      </c>
      <c r="V217" s="222">
        <f t="shared" si="81"/>
        <v>0</v>
      </c>
      <c r="W217" s="394"/>
    </row>
    <row r="218" spans="1:23" ht="15" hidden="1" customHeight="1" x14ac:dyDescent="0.2">
      <c r="A218" s="252"/>
      <c r="B218" s="197"/>
      <c r="C218" s="189"/>
      <c r="F218" s="198"/>
      <c r="G218" s="212" t="s">
        <v>93</v>
      </c>
      <c r="H218" s="213"/>
      <c r="I218" s="225" t="s">
        <v>83</v>
      </c>
      <c r="J218" s="214">
        <f>(ROUND(J216,2)+ROUND(J217,10))*ROUND($E224,0)/($I$6-ROUND($E224,0))</f>
        <v>0</v>
      </c>
      <c r="K218" s="214">
        <f t="shared" ref="K218:U218" si="83">(ROUND(K216,2)+ROUND(K217,10))*ROUND($E224,0)/($I$6-ROUND($E224,0))</f>
        <v>0</v>
      </c>
      <c r="L218" s="214">
        <f t="shared" si="83"/>
        <v>0</v>
      </c>
      <c r="M218" s="214">
        <f t="shared" si="83"/>
        <v>0</v>
      </c>
      <c r="N218" s="214">
        <f t="shared" si="83"/>
        <v>0</v>
      </c>
      <c r="O218" s="214">
        <f t="shared" si="83"/>
        <v>0</v>
      </c>
      <c r="P218" s="214">
        <f t="shared" si="83"/>
        <v>0</v>
      </c>
      <c r="Q218" s="214">
        <f t="shared" si="83"/>
        <v>0</v>
      </c>
      <c r="R218" s="214">
        <f t="shared" si="83"/>
        <v>0</v>
      </c>
      <c r="S218" s="214">
        <f t="shared" si="83"/>
        <v>0</v>
      </c>
      <c r="T218" s="214">
        <f t="shared" si="83"/>
        <v>0</v>
      </c>
      <c r="U218" s="214">
        <f t="shared" si="83"/>
        <v>0</v>
      </c>
      <c r="V218" s="222">
        <f t="shared" si="81"/>
        <v>0</v>
      </c>
      <c r="W218" s="394"/>
    </row>
    <row r="219" spans="1:23" ht="15" hidden="1" customHeight="1" x14ac:dyDescent="0.2">
      <c r="A219" s="252"/>
      <c r="B219" s="197"/>
      <c r="C219" s="189"/>
      <c r="D219" s="189"/>
      <c r="E219" s="189"/>
      <c r="F219" s="198"/>
      <c r="G219" s="212" t="s">
        <v>94</v>
      </c>
      <c r="H219" s="213"/>
      <c r="I219" s="225" t="s">
        <v>83</v>
      </c>
      <c r="J219" s="214">
        <f>ROUND(J216,2)+ROUND(J217,10)+ROUND(J218,10)</f>
        <v>0</v>
      </c>
      <c r="K219" s="214">
        <f t="shared" ref="K219:U219" si="84">ROUND(K216,2)+ROUND(K217,10)+ROUND(K218,10)</f>
        <v>0</v>
      </c>
      <c r="L219" s="214">
        <f t="shared" si="84"/>
        <v>0</v>
      </c>
      <c r="M219" s="214">
        <f t="shared" si="84"/>
        <v>0</v>
      </c>
      <c r="N219" s="214">
        <f t="shared" si="84"/>
        <v>0</v>
      </c>
      <c r="O219" s="214">
        <f t="shared" si="84"/>
        <v>0</v>
      </c>
      <c r="P219" s="214">
        <f t="shared" si="84"/>
        <v>0</v>
      </c>
      <c r="Q219" s="214">
        <f t="shared" si="84"/>
        <v>0</v>
      </c>
      <c r="R219" s="214">
        <f t="shared" si="84"/>
        <v>0</v>
      </c>
      <c r="S219" s="214">
        <f t="shared" si="84"/>
        <v>0</v>
      </c>
      <c r="T219" s="214">
        <f t="shared" si="84"/>
        <v>0</v>
      </c>
      <c r="U219" s="214">
        <f t="shared" si="84"/>
        <v>0</v>
      </c>
      <c r="V219" s="222">
        <f t="shared" si="81"/>
        <v>0</v>
      </c>
      <c r="W219" s="394"/>
    </row>
    <row r="220" spans="1:23" ht="15" customHeight="1" x14ac:dyDescent="0.2">
      <c r="A220" s="250"/>
      <c r="B220" s="204" t="s">
        <v>91</v>
      </c>
      <c r="C220" s="189"/>
      <c r="D220" s="189"/>
      <c r="E220" s="189"/>
      <c r="F220" s="198"/>
      <c r="G220" s="228" t="str">
        <f>IF(D215="Stundenanteil","Errechneter Stellenanteil",IF(D215="Stellenanteil","Stellenanteil:",""))</f>
        <v/>
      </c>
      <c r="H220" s="211"/>
      <c r="I220" s="193"/>
      <c r="J220" s="500">
        <f t="shared" ref="J220:U220" si="85">IF(AND($D215="Stellenanteil",$E225&gt;0,J222&gt;0),ROUND($E225,4),IF(AND($D215="Stundenanteil",J214&gt;0),ROUND(J219/ROUND(J214,2),4),0))</f>
        <v>0</v>
      </c>
      <c r="K220" s="500">
        <f t="shared" si="85"/>
        <v>0</v>
      </c>
      <c r="L220" s="500">
        <f t="shared" si="85"/>
        <v>0</v>
      </c>
      <c r="M220" s="500">
        <f t="shared" si="85"/>
        <v>0</v>
      </c>
      <c r="N220" s="500">
        <f t="shared" si="85"/>
        <v>0</v>
      </c>
      <c r="O220" s="500">
        <f t="shared" si="85"/>
        <v>0</v>
      </c>
      <c r="P220" s="500">
        <f t="shared" si="85"/>
        <v>0</v>
      </c>
      <c r="Q220" s="500">
        <f t="shared" si="85"/>
        <v>0</v>
      </c>
      <c r="R220" s="500">
        <f t="shared" si="85"/>
        <v>0</v>
      </c>
      <c r="S220" s="500">
        <f t="shared" si="85"/>
        <v>0</v>
      </c>
      <c r="T220" s="500">
        <f t="shared" si="85"/>
        <v>0</v>
      </c>
      <c r="U220" s="500">
        <f t="shared" si="85"/>
        <v>0</v>
      </c>
      <c r="V220" s="501"/>
      <c r="W220" s="394"/>
    </row>
    <row r="221" spans="1:23" ht="15" customHeight="1" x14ac:dyDescent="0.2">
      <c r="A221" s="250"/>
      <c r="B221" s="197"/>
      <c r="C221" s="196" t="s">
        <v>97</v>
      </c>
      <c r="E221" s="249"/>
      <c r="F221" s="198"/>
      <c r="G221" s="195" t="s">
        <v>84</v>
      </c>
      <c r="H221" s="207"/>
      <c r="I221" s="191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1"/>
      <c r="W221" s="394"/>
    </row>
    <row r="222" spans="1:23" ht="15" customHeight="1" x14ac:dyDescent="0.2">
      <c r="A222" s="250"/>
      <c r="B222" s="197"/>
      <c r="F222" s="200"/>
      <c r="G222" s="194" t="s">
        <v>100</v>
      </c>
      <c r="H222" s="209"/>
      <c r="I222" s="226" t="s">
        <v>28</v>
      </c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461">
        <f>SUMPRODUCT(ROUND(J222:U222,2))</f>
        <v>0</v>
      </c>
      <c r="W222" s="394"/>
    </row>
    <row r="223" spans="1:23" ht="15" customHeight="1" x14ac:dyDescent="0.2">
      <c r="A223" s="252">
        <f>IF($D215="Stundenanteil",1,0)</f>
        <v>0</v>
      </c>
      <c r="B223" s="197"/>
      <c r="C223" s="196" t="str">
        <f>IF(D215="Stundenanteil","wöchentliche Arbeitszeit (in h):","")</f>
        <v/>
      </c>
      <c r="D223" s="189"/>
      <c r="E223" s="263"/>
      <c r="F223" s="200"/>
      <c r="G223" s="192" t="s">
        <v>229</v>
      </c>
      <c r="H223" s="208"/>
      <c r="I223" s="226" t="s">
        <v>28</v>
      </c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461">
        <f>SUMPRODUCT(ROUND(J223:U223,2))</f>
        <v>0</v>
      </c>
      <c r="W223" s="394"/>
    </row>
    <row r="224" spans="1:23" ht="15" customHeight="1" x14ac:dyDescent="0.2">
      <c r="A224" s="252">
        <f>IF($D215="Stundenanteil",1,0)</f>
        <v>0</v>
      </c>
      <c r="B224" s="197"/>
      <c r="C224" s="196" t="str">
        <f>IF(D215="Stundenanteil","Urlaubsanspruch (in AT):","")</f>
        <v/>
      </c>
      <c r="D224" s="189"/>
      <c r="E224" s="264"/>
      <c r="F224" s="200"/>
      <c r="G224" s="192"/>
      <c r="H224" s="208"/>
      <c r="I224" s="226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3"/>
      <c r="W224" s="394"/>
    </row>
    <row r="225" spans="1:23" ht="15" customHeight="1" x14ac:dyDescent="0.2">
      <c r="A225" s="252">
        <f>IF($D215="Stellenanteil",1,0)</f>
        <v>0</v>
      </c>
      <c r="B225" s="197"/>
      <c r="C225" s="196" t="str">
        <f>IF(D215="Stellenanteil","Stellenanteil (in %):","")</f>
        <v/>
      </c>
      <c r="D225" s="189"/>
      <c r="E225" s="227"/>
      <c r="F225" s="198"/>
      <c r="G225" s="195" t="s">
        <v>88</v>
      </c>
      <c r="H225" s="207"/>
      <c r="I225" s="191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1"/>
      <c r="W225" s="394"/>
    </row>
    <row r="226" spans="1:23" ht="15" customHeight="1" x14ac:dyDescent="0.2">
      <c r="A226" s="250"/>
      <c r="B226" s="197"/>
      <c r="F226" s="198"/>
      <c r="G226" s="194" t="s">
        <v>86</v>
      </c>
      <c r="H226" s="209"/>
      <c r="I226" s="226" t="s">
        <v>28</v>
      </c>
      <c r="J226" s="459">
        <f>ROUND(ROUND(J222,2)*J220,2)</f>
        <v>0</v>
      </c>
      <c r="K226" s="459">
        <f t="shared" ref="K226:U226" si="86">ROUND(ROUND(K222,2)*K220,2)</f>
        <v>0</v>
      </c>
      <c r="L226" s="459">
        <f t="shared" si="86"/>
        <v>0</v>
      </c>
      <c r="M226" s="459">
        <f t="shared" si="86"/>
        <v>0</v>
      </c>
      <c r="N226" s="459">
        <f t="shared" si="86"/>
        <v>0</v>
      </c>
      <c r="O226" s="459">
        <f t="shared" si="86"/>
        <v>0</v>
      </c>
      <c r="P226" s="459">
        <f t="shared" si="86"/>
        <v>0</v>
      </c>
      <c r="Q226" s="459">
        <f t="shared" si="86"/>
        <v>0</v>
      </c>
      <c r="R226" s="459">
        <f t="shared" si="86"/>
        <v>0</v>
      </c>
      <c r="S226" s="459">
        <f t="shared" si="86"/>
        <v>0</v>
      </c>
      <c r="T226" s="459">
        <f t="shared" si="86"/>
        <v>0</v>
      </c>
      <c r="U226" s="459">
        <f t="shared" si="86"/>
        <v>0</v>
      </c>
      <c r="V226" s="461">
        <f>SUMPRODUCT(ROUND(J226:U226,2))</f>
        <v>0</v>
      </c>
      <c r="W226" s="394"/>
    </row>
    <row r="227" spans="1:23" ht="15" customHeight="1" x14ac:dyDescent="0.2">
      <c r="A227" s="250"/>
      <c r="B227" s="197"/>
      <c r="F227" s="198"/>
      <c r="G227" s="192" t="s">
        <v>230</v>
      </c>
      <c r="H227" s="208"/>
      <c r="I227" s="226" t="s">
        <v>28</v>
      </c>
      <c r="J227" s="459">
        <f>ROUND(ROUND(J223,2)*J220,2)</f>
        <v>0</v>
      </c>
      <c r="K227" s="459">
        <f t="shared" ref="K227:U227" si="87">ROUND(ROUND(K223,2)*K220,2)</f>
        <v>0</v>
      </c>
      <c r="L227" s="459">
        <f t="shared" si="87"/>
        <v>0</v>
      </c>
      <c r="M227" s="459">
        <f t="shared" si="87"/>
        <v>0</v>
      </c>
      <c r="N227" s="459">
        <f t="shared" si="87"/>
        <v>0</v>
      </c>
      <c r="O227" s="459">
        <f t="shared" si="87"/>
        <v>0</v>
      </c>
      <c r="P227" s="459">
        <f t="shared" si="87"/>
        <v>0</v>
      </c>
      <c r="Q227" s="459">
        <f t="shared" si="87"/>
        <v>0</v>
      </c>
      <c r="R227" s="459">
        <f t="shared" si="87"/>
        <v>0</v>
      </c>
      <c r="S227" s="459">
        <f t="shared" si="87"/>
        <v>0</v>
      </c>
      <c r="T227" s="459">
        <f t="shared" si="87"/>
        <v>0</v>
      </c>
      <c r="U227" s="459">
        <f t="shared" si="87"/>
        <v>0</v>
      </c>
      <c r="V227" s="461">
        <f>SUMPRODUCT(ROUND(J227:U227,2))</f>
        <v>0</v>
      </c>
      <c r="W227" s="394"/>
    </row>
    <row r="228" spans="1:23" ht="15" customHeight="1" thickBot="1" x14ac:dyDescent="0.25">
      <c r="A228" s="250"/>
      <c r="B228" s="231"/>
      <c r="C228" s="232"/>
      <c r="D228" s="232"/>
      <c r="E228" s="232"/>
      <c r="F228" s="233"/>
      <c r="G228" s="437" t="str">
        <f>$P$26</f>
        <v>Pauschale für Sozialabgaben inkl. Berufsgenossenschaft</v>
      </c>
      <c r="H228" s="438"/>
      <c r="I228" s="439" t="s">
        <v>28</v>
      </c>
      <c r="J228" s="460">
        <f>ROUND(J227*$U$26,2)</f>
        <v>0</v>
      </c>
      <c r="K228" s="460">
        <f t="shared" ref="K228:U228" si="88">ROUND(K227*$U$26,2)</f>
        <v>0</v>
      </c>
      <c r="L228" s="460">
        <f t="shared" si="88"/>
        <v>0</v>
      </c>
      <c r="M228" s="460">
        <f t="shared" si="88"/>
        <v>0</v>
      </c>
      <c r="N228" s="460">
        <f t="shared" si="88"/>
        <v>0</v>
      </c>
      <c r="O228" s="460">
        <f t="shared" si="88"/>
        <v>0</v>
      </c>
      <c r="P228" s="460">
        <f t="shared" si="88"/>
        <v>0</v>
      </c>
      <c r="Q228" s="460">
        <f t="shared" si="88"/>
        <v>0</v>
      </c>
      <c r="R228" s="460">
        <f t="shared" si="88"/>
        <v>0</v>
      </c>
      <c r="S228" s="460">
        <f t="shared" si="88"/>
        <v>0</v>
      </c>
      <c r="T228" s="460">
        <f t="shared" si="88"/>
        <v>0</v>
      </c>
      <c r="U228" s="460">
        <f t="shared" si="88"/>
        <v>0</v>
      </c>
      <c r="V228" s="462">
        <f>SUMPRODUCT(ROUND(J228:U228,2))</f>
        <v>0</v>
      </c>
      <c r="W228" s="394">
        <f>IF(COUNTIF(V211:V228,"&gt;0")&gt;0,1,0)</f>
        <v>0</v>
      </c>
    </row>
    <row r="229" spans="1:23" ht="15" customHeight="1" thickTop="1" x14ac:dyDescent="0.2">
      <c r="A229" s="250"/>
      <c r="B229" s="197"/>
      <c r="C229" s="189"/>
      <c r="D229" s="189"/>
      <c r="E229" s="189"/>
      <c r="F229" s="198"/>
      <c r="G229" s="215" t="s">
        <v>99</v>
      </c>
      <c r="H229" s="216"/>
      <c r="I229" s="217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9"/>
      <c r="W229" s="394"/>
    </row>
    <row r="230" spans="1:23" ht="15" customHeight="1" x14ac:dyDescent="0.2">
      <c r="A230" s="250"/>
      <c r="B230" s="204" t="s">
        <v>5</v>
      </c>
      <c r="C230" s="189"/>
      <c r="D230" s="701"/>
      <c r="E230" s="702"/>
      <c r="F230" s="199"/>
      <c r="G230" s="190" t="s">
        <v>59</v>
      </c>
      <c r="H230" s="206"/>
      <c r="I230" s="191"/>
      <c r="J230" s="499"/>
      <c r="K230" s="499"/>
      <c r="L230" s="499"/>
      <c r="M230" s="499"/>
      <c r="N230" s="499"/>
      <c r="O230" s="499"/>
      <c r="P230" s="499"/>
      <c r="Q230" s="499"/>
      <c r="R230" s="499"/>
      <c r="S230" s="499"/>
      <c r="T230" s="499"/>
      <c r="U230" s="499"/>
      <c r="V230" s="201"/>
      <c r="W230" s="394"/>
    </row>
    <row r="231" spans="1:23" ht="15" customHeight="1" x14ac:dyDescent="0.2">
      <c r="A231" s="252">
        <f>IF($D233="Stundenanteil",1,0)</f>
        <v>0</v>
      </c>
      <c r="B231" s="204" t="s">
        <v>60</v>
      </c>
      <c r="C231" s="189"/>
      <c r="D231" s="701"/>
      <c r="E231" s="702"/>
      <c r="F231" s="199"/>
      <c r="G231" s="195" t="s">
        <v>81</v>
      </c>
      <c r="H231" s="207"/>
      <c r="I231" s="191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1"/>
      <c r="W231" s="394"/>
    </row>
    <row r="232" spans="1:23" ht="15" customHeight="1" x14ac:dyDescent="0.2">
      <c r="A232" s="252">
        <f>IF($D233="Stundenanteil",1,0)</f>
        <v>0</v>
      </c>
      <c r="B232" s="197"/>
      <c r="C232" s="189"/>
      <c r="D232" s="189"/>
      <c r="E232" s="189"/>
      <c r="F232" s="198"/>
      <c r="G232" s="192" t="s">
        <v>89</v>
      </c>
      <c r="H232" s="208"/>
      <c r="I232" s="223" t="s">
        <v>83</v>
      </c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461">
        <f t="shared" ref="V232:V237" si="89">SUMPRODUCT(ROUND(J232:U232,2))</f>
        <v>0</v>
      </c>
      <c r="W232" s="394"/>
    </row>
    <row r="233" spans="1:23" ht="15" customHeight="1" x14ac:dyDescent="0.2">
      <c r="A233" s="252">
        <f>IF($D233="Stundenanteil",1,0)</f>
        <v>0</v>
      </c>
      <c r="B233" s="204" t="s">
        <v>80</v>
      </c>
      <c r="C233" s="189"/>
      <c r="D233" s="701" t="s">
        <v>0</v>
      </c>
      <c r="E233" s="702"/>
      <c r="F233" s="199"/>
      <c r="G233" s="192" t="s">
        <v>95</v>
      </c>
      <c r="H233" s="210" t="s">
        <v>87</v>
      </c>
      <c r="I233" s="223" t="s">
        <v>83</v>
      </c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461">
        <f t="shared" si="89"/>
        <v>0</v>
      </c>
      <c r="W233" s="394"/>
    </row>
    <row r="234" spans="1:23" ht="15" customHeight="1" x14ac:dyDescent="0.2">
      <c r="A234" s="252">
        <f>IF($D233="Stundenanteil",1,0)</f>
        <v>0</v>
      </c>
      <c r="B234" s="197"/>
      <c r="C234" s="189"/>
      <c r="D234" s="189"/>
      <c r="E234" s="189"/>
      <c r="F234" s="198"/>
      <c r="G234" s="192"/>
      <c r="H234" s="210" t="s">
        <v>90</v>
      </c>
      <c r="I234" s="224" t="s">
        <v>83</v>
      </c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461">
        <f t="shared" si="89"/>
        <v>0</v>
      </c>
      <c r="W234" s="394"/>
    </row>
    <row r="235" spans="1:23" ht="15" hidden="1" customHeight="1" x14ac:dyDescent="0.2">
      <c r="A235" s="252"/>
      <c r="B235" s="197"/>
      <c r="C235" s="189"/>
      <c r="F235" s="198"/>
      <c r="G235" s="212" t="s">
        <v>92</v>
      </c>
      <c r="H235" s="213"/>
      <c r="I235" s="225" t="s">
        <v>83</v>
      </c>
      <c r="J235" s="214">
        <f>IF(ROUND(J232,2)-ROUND(J233,2)=0,0,ROUND(J234,2)/(ROUND(J232,2)-ROUND(J233,2))*ROUND(J233,2))</f>
        <v>0</v>
      </c>
      <c r="K235" s="214">
        <f t="shared" ref="K235:U235" si="90">IF(ROUND(K232,2)-ROUND(K233,2)=0,0,ROUND(K234,2)/(ROUND(K232,2)-ROUND(K233,2))*ROUND(K233,2))</f>
        <v>0</v>
      </c>
      <c r="L235" s="214">
        <f t="shared" si="90"/>
        <v>0</v>
      </c>
      <c r="M235" s="214">
        <f t="shared" si="90"/>
        <v>0</v>
      </c>
      <c r="N235" s="214">
        <f t="shared" si="90"/>
        <v>0</v>
      </c>
      <c r="O235" s="214">
        <f t="shared" si="90"/>
        <v>0</v>
      </c>
      <c r="P235" s="214">
        <f t="shared" si="90"/>
        <v>0</v>
      </c>
      <c r="Q235" s="214">
        <f t="shared" si="90"/>
        <v>0</v>
      </c>
      <c r="R235" s="214">
        <f t="shared" si="90"/>
        <v>0</v>
      </c>
      <c r="S235" s="214">
        <f t="shared" si="90"/>
        <v>0</v>
      </c>
      <c r="T235" s="214">
        <f t="shared" si="90"/>
        <v>0</v>
      </c>
      <c r="U235" s="214">
        <f t="shared" si="90"/>
        <v>0</v>
      </c>
      <c r="V235" s="222">
        <f t="shared" si="89"/>
        <v>0</v>
      </c>
      <c r="W235" s="394"/>
    </row>
    <row r="236" spans="1:23" ht="15" hidden="1" customHeight="1" x14ac:dyDescent="0.2">
      <c r="A236" s="252"/>
      <c r="B236" s="197"/>
      <c r="C236" s="189"/>
      <c r="F236" s="198"/>
      <c r="G236" s="212" t="s">
        <v>93</v>
      </c>
      <c r="H236" s="213"/>
      <c r="I236" s="225" t="s">
        <v>83</v>
      </c>
      <c r="J236" s="214">
        <f>(ROUND(J234,2)+ROUND(J235,10))*ROUND($E242,0)/($I$6-ROUND($E242,0))</f>
        <v>0</v>
      </c>
      <c r="K236" s="214">
        <f t="shared" ref="K236:U236" si="91">(ROUND(K234,2)+ROUND(K235,10))*ROUND($E242,0)/($I$6-ROUND($E242,0))</f>
        <v>0</v>
      </c>
      <c r="L236" s="214">
        <f t="shared" si="91"/>
        <v>0</v>
      </c>
      <c r="M236" s="214">
        <f t="shared" si="91"/>
        <v>0</v>
      </c>
      <c r="N236" s="214">
        <f t="shared" si="91"/>
        <v>0</v>
      </c>
      <c r="O236" s="214">
        <f t="shared" si="91"/>
        <v>0</v>
      </c>
      <c r="P236" s="214">
        <f t="shared" si="91"/>
        <v>0</v>
      </c>
      <c r="Q236" s="214">
        <f t="shared" si="91"/>
        <v>0</v>
      </c>
      <c r="R236" s="214">
        <f t="shared" si="91"/>
        <v>0</v>
      </c>
      <c r="S236" s="214">
        <f t="shared" si="91"/>
        <v>0</v>
      </c>
      <c r="T236" s="214">
        <f t="shared" si="91"/>
        <v>0</v>
      </c>
      <c r="U236" s="214">
        <f t="shared" si="91"/>
        <v>0</v>
      </c>
      <c r="V236" s="222">
        <f t="shared" si="89"/>
        <v>0</v>
      </c>
      <c r="W236" s="394"/>
    </row>
    <row r="237" spans="1:23" ht="15" hidden="1" customHeight="1" x14ac:dyDescent="0.2">
      <c r="A237" s="252"/>
      <c r="B237" s="197"/>
      <c r="C237" s="189"/>
      <c r="D237" s="189"/>
      <c r="E237" s="189"/>
      <c r="F237" s="198"/>
      <c r="G237" s="212" t="s">
        <v>94</v>
      </c>
      <c r="H237" s="213"/>
      <c r="I237" s="225" t="s">
        <v>83</v>
      </c>
      <c r="J237" s="214">
        <f>ROUND(J234,2)+ROUND(J235,10)+ROUND(J236,10)</f>
        <v>0</v>
      </c>
      <c r="K237" s="214">
        <f t="shared" ref="K237:U237" si="92">ROUND(K234,2)+ROUND(K235,10)+ROUND(K236,10)</f>
        <v>0</v>
      </c>
      <c r="L237" s="214">
        <f t="shared" si="92"/>
        <v>0</v>
      </c>
      <c r="M237" s="214">
        <f t="shared" si="92"/>
        <v>0</v>
      </c>
      <c r="N237" s="214">
        <f t="shared" si="92"/>
        <v>0</v>
      </c>
      <c r="O237" s="214">
        <f t="shared" si="92"/>
        <v>0</v>
      </c>
      <c r="P237" s="214">
        <f t="shared" si="92"/>
        <v>0</v>
      </c>
      <c r="Q237" s="214">
        <f t="shared" si="92"/>
        <v>0</v>
      </c>
      <c r="R237" s="214">
        <f t="shared" si="92"/>
        <v>0</v>
      </c>
      <c r="S237" s="214">
        <f t="shared" si="92"/>
        <v>0</v>
      </c>
      <c r="T237" s="214">
        <f t="shared" si="92"/>
        <v>0</v>
      </c>
      <c r="U237" s="214">
        <f t="shared" si="92"/>
        <v>0</v>
      </c>
      <c r="V237" s="222">
        <f t="shared" si="89"/>
        <v>0</v>
      </c>
      <c r="W237" s="394"/>
    </row>
    <row r="238" spans="1:23" ht="15" customHeight="1" x14ac:dyDescent="0.2">
      <c r="A238" s="250"/>
      <c r="B238" s="204" t="s">
        <v>91</v>
      </c>
      <c r="C238" s="189"/>
      <c r="D238" s="189"/>
      <c r="E238" s="189"/>
      <c r="F238" s="198"/>
      <c r="G238" s="228" t="str">
        <f>IF(D233="Stundenanteil","Errechneter Stellenanteil",IF(D233="Stellenanteil","Stellenanteil:",""))</f>
        <v/>
      </c>
      <c r="H238" s="211"/>
      <c r="I238" s="193"/>
      <c r="J238" s="500">
        <f t="shared" ref="J238:U238" si="93">IF(AND($D233="Stellenanteil",$E243&gt;0,J240&gt;0),ROUND($E243,4),IF(AND($D233="Stundenanteil",J232&gt;0),ROUND(J237/ROUND(J232,2),4),0))</f>
        <v>0</v>
      </c>
      <c r="K238" s="500">
        <f t="shared" si="93"/>
        <v>0</v>
      </c>
      <c r="L238" s="500">
        <f t="shared" si="93"/>
        <v>0</v>
      </c>
      <c r="M238" s="500">
        <f t="shared" si="93"/>
        <v>0</v>
      </c>
      <c r="N238" s="500">
        <f t="shared" si="93"/>
        <v>0</v>
      </c>
      <c r="O238" s="500">
        <f t="shared" si="93"/>
        <v>0</v>
      </c>
      <c r="P238" s="500">
        <f t="shared" si="93"/>
        <v>0</v>
      </c>
      <c r="Q238" s="500">
        <f t="shared" si="93"/>
        <v>0</v>
      </c>
      <c r="R238" s="500">
        <f t="shared" si="93"/>
        <v>0</v>
      </c>
      <c r="S238" s="500">
        <f t="shared" si="93"/>
        <v>0</v>
      </c>
      <c r="T238" s="500">
        <f t="shared" si="93"/>
        <v>0</v>
      </c>
      <c r="U238" s="500">
        <f t="shared" si="93"/>
        <v>0</v>
      </c>
      <c r="V238" s="501"/>
      <c r="W238" s="394"/>
    </row>
    <row r="239" spans="1:23" ht="15" customHeight="1" x14ac:dyDescent="0.2">
      <c r="A239" s="250"/>
      <c r="B239" s="197"/>
      <c r="C239" s="196" t="s">
        <v>97</v>
      </c>
      <c r="E239" s="249"/>
      <c r="F239" s="198"/>
      <c r="G239" s="195" t="s">
        <v>84</v>
      </c>
      <c r="H239" s="207"/>
      <c r="I239" s="191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1"/>
      <c r="W239" s="394"/>
    </row>
    <row r="240" spans="1:23" ht="15" customHeight="1" x14ac:dyDescent="0.2">
      <c r="A240" s="250"/>
      <c r="B240" s="197"/>
      <c r="F240" s="200"/>
      <c r="G240" s="194" t="s">
        <v>100</v>
      </c>
      <c r="H240" s="209"/>
      <c r="I240" s="226" t="s">
        <v>28</v>
      </c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461">
        <f>SUMPRODUCT(ROUND(J240:U240,2))</f>
        <v>0</v>
      </c>
      <c r="W240" s="394"/>
    </row>
    <row r="241" spans="1:23" ht="15" customHeight="1" x14ac:dyDescent="0.2">
      <c r="A241" s="252">
        <f>IF($D233="Stundenanteil",1,0)</f>
        <v>0</v>
      </c>
      <c r="B241" s="197"/>
      <c r="C241" s="196" t="str">
        <f>IF(D233="Stundenanteil","wöchentliche Arbeitszeit (in h):","")</f>
        <v/>
      </c>
      <c r="D241" s="189"/>
      <c r="E241" s="263"/>
      <c r="F241" s="200"/>
      <c r="G241" s="192" t="s">
        <v>229</v>
      </c>
      <c r="H241" s="208"/>
      <c r="I241" s="226" t="s">
        <v>28</v>
      </c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461">
        <f>SUMPRODUCT(ROUND(J241:U241,2))</f>
        <v>0</v>
      </c>
      <c r="W241" s="394"/>
    </row>
    <row r="242" spans="1:23" ht="15" customHeight="1" x14ac:dyDescent="0.2">
      <c r="A242" s="252">
        <f>IF($D233="Stundenanteil",1,0)</f>
        <v>0</v>
      </c>
      <c r="B242" s="197"/>
      <c r="C242" s="196" t="str">
        <f>IF(D233="Stundenanteil","Urlaubsanspruch (in AT):","")</f>
        <v/>
      </c>
      <c r="D242" s="189"/>
      <c r="E242" s="264"/>
      <c r="F242" s="200"/>
      <c r="G242" s="192"/>
      <c r="H242" s="208"/>
      <c r="I242" s="226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3"/>
      <c r="W242" s="394"/>
    </row>
    <row r="243" spans="1:23" ht="15" customHeight="1" x14ac:dyDescent="0.2">
      <c r="A243" s="252">
        <f>IF($D233="Stellenanteil",1,0)</f>
        <v>0</v>
      </c>
      <c r="B243" s="197"/>
      <c r="C243" s="196" t="str">
        <f>IF(D233="Stellenanteil","Stellenanteil (in %):","")</f>
        <v/>
      </c>
      <c r="D243" s="189"/>
      <c r="E243" s="227"/>
      <c r="F243" s="198"/>
      <c r="G243" s="195" t="s">
        <v>88</v>
      </c>
      <c r="H243" s="207"/>
      <c r="I243" s="191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1"/>
      <c r="W243" s="394"/>
    </row>
    <row r="244" spans="1:23" ht="15" customHeight="1" x14ac:dyDescent="0.2">
      <c r="A244" s="250"/>
      <c r="B244" s="197"/>
      <c r="F244" s="198"/>
      <c r="G244" s="194" t="s">
        <v>86</v>
      </c>
      <c r="H244" s="209"/>
      <c r="I244" s="226" t="s">
        <v>28</v>
      </c>
      <c r="J244" s="459">
        <f>ROUND(ROUND(J240,2)*J238,2)</f>
        <v>0</v>
      </c>
      <c r="K244" s="459">
        <f t="shared" ref="K244:U244" si="94">ROUND(ROUND(K240,2)*K238,2)</f>
        <v>0</v>
      </c>
      <c r="L244" s="459">
        <f t="shared" si="94"/>
        <v>0</v>
      </c>
      <c r="M244" s="459">
        <f t="shared" si="94"/>
        <v>0</v>
      </c>
      <c r="N244" s="459">
        <f t="shared" si="94"/>
        <v>0</v>
      </c>
      <c r="O244" s="459">
        <f t="shared" si="94"/>
        <v>0</v>
      </c>
      <c r="P244" s="459">
        <f t="shared" si="94"/>
        <v>0</v>
      </c>
      <c r="Q244" s="459">
        <f t="shared" si="94"/>
        <v>0</v>
      </c>
      <c r="R244" s="459">
        <f t="shared" si="94"/>
        <v>0</v>
      </c>
      <c r="S244" s="459">
        <f t="shared" si="94"/>
        <v>0</v>
      </c>
      <c r="T244" s="459">
        <f t="shared" si="94"/>
        <v>0</v>
      </c>
      <c r="U244" s="459">
        <f t="shared" si="94"/>
        <v>0</v>
      </c>
      <c r="V244" s="461">
        <f>SUMPRODUCT(ROUND(J244:U244,2))</f>
        <v>0</v>
      </c>
      <c r="W244" s="394"/>
    </row>
    <row r="245" spans="1:23" ht="15" customHeight="1" x14ac:dyDescent="0.2">
      <c r="A245" s="250"/>
      <c r="B245" s="197"/>
      <c r="F245" s="198"/>
      <c r="G245" s="192" t="s">
        <v>230</v>
      </c>
      <c r="H245" s="208"/>
      <c r="I245" s="226" t="s">
        <v>28</v>
      </c>
      <c r="J245" s="459">
        <f>ROUND(ROUND(J241,2)*J238,2)</f>
        <v>0</v>
      </c>
      <c r="K245" s="459">
        <f t="shared" ref="K245:U245" si="95">ROUND(ROUND(K241,2)*K238,2)</f>
        <v>0</v>
      </c>
      <c r="L245" s="459">
        <f t="shared" si="95"/>
        <v>0</v>
      </c>
      <c r="M245" s="459">
        <f t="shared" si="95"/>
        <v>0</v>
      </c>
      <c r="N245" s="459">
        <f t="shared" si="95"/>
        <v>0</v>
      </c>
      <c r="O245" s="459">
        <f t="shared" si="95"/>
        <v>0</v>
      </c>
      <c r="P245" s="459">
        <f t="shared" si="95"/>
        <v>0</v>
      </c>
      <c r="Q245" s="459">
        <f t="shared" si="95"/>
        <v>0</v>
      </c>
      <c r="R245" s="459">
        <f t="shared" si="95"/>
        <v>0</v>
      </c>
      <c r="S245" s="459">
        <f t="shared" si="95"/>
        <v>0</v>
      </c>
      <c r="T245" s="459">
        <f t="shared" si="95"/>
        <v>0</v>
      </c>
      <c r="U245" s="459">
        <f t="shared" si="95"/>
        <v>0</v>
      </c>
      <c r="V245" s="461">
        <f>SUMPRODUCT(ROUND(J245:U245,2))</f>
        <v>0</v>
      </c>
      <c r="W245" s="394"/>
    </row>
    <row r="246" spans="1:23" ht="15" customHeight="1" thickBot="1" x14ac:dyDescent="0.25">
      <c r="A246" s="250"/>
      <c r="B246" s="231"/>
      <c r="C246" s="232"/>
      <c r="D246" s="232"/>
      <c r="E246" s="232"/>
      <c r="F246" s="233"/>
      <c r="G246" s="437" t="str">
        <f>$P$26</f>
        <v>Pauschale für Sozialabgaben inkl. Berufsgenossenschaft</v>
      </c>
      <c r="H246" s="438"/>
      <c r="I246" s="439" t="s">
        <v>28</v>
      </c>
      <c r="J246" s="460">
        <f>ROUND(J245*$U$26,2)</f>
        <v>0</v>
      </c>
      <c r="K246" s="460">
        <f t="shared" ref="K246:U246" si="96">ROUND(K245*$U$26,2)</f>
        <v>0</v>
      </c>
      <c r="L246" s="460">
        <f t="shared" si="96"/>
        <v>0</v>
      </c>
      <c r="M246" s="460">
        <f t="shared" si="96"/>
        <v>0</v>
      </c>
      <c r="N246" s="460">
        <f t="shared" si="96"/>
        <v>0</v>
      </c>
      <c r="O246" s="460">
        <f t="shared" si="96"/>
        <v>0</v>
      </c>
      <c r="P246" s="460">
        <f t="shared" si="96"/>
        <v>0</v>
      </c>
      <c r="Q246" s="460">
        <f t="shared" si="96"/>
        <v>0</v>
      </c>
      <c r="R246" s="460">
        <f t="shared" si="96"/>
        <v>0</v>
      </c>
      <c r="S246" s="460">
        <f t="shared" si="96"/>
        <v>0</v>
      </c>
      <c r="T246" s="460">
        <f t="shared" si="96"/>
        <v>0</v>
      </c>
      <c r="U246" s="460">
        <f t="shared" si="96"/>
        <v>0</v>
      </c>
      <c r="V246" s="462">
        <f>SUMPRODUCT(ROUND(J246:U246,2))</f>
        <v>0</v>
      </c>
      <c r="W246" s="394">
        <f>IF(COUNTIF(V229:V246,"&gt;0")&gt;0,1,0)</f>
        <v>0</v>
      </c>
    </row>
    <row r="247" spans="1:23" ht="15" customHeight="1" thickTop="1" x14ac:dyDescent="0.2">
      <c r="A247" s="250"/>
      <c r="B247" s="197"/>
      <c r="C247" s="189"/>
      <c r="D247" s="189"/>
      <c r="E247" s="189"/>
      <c r="F247" s="198"/>
      <c r="G247" s="215" t="s">
        <v>99</v>
      </c>
      <c r="H247" s="216"/>
      <c r="I247" s="217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9"/>
      <c r="W247" s="394"/>
    </row>
    <row r="248" spans="1:23" ht="15" customHeight="1" x14ac:dyDescent="0.2">
      <c r="A248" s="250"/>
      <c r="B248" s="204" t="s">
        <v>5</v>
      </c>
      <c r="C248" s="189"/>
      <c r="D248" s="701"/>
      <c r="E248" s="702"/>
      <c r="F248" s="199"/>
      <c r="G248" s="190" t="s">
        <v>59</v>
      </c>
      <c r="H248" s="206"/>
      <c r="I248" s="191"/>
      <c r="J248" s="499"/>
      <c r="K248" s="499"/>
      <c r="L248" s="499"/>
      <c r="M248" s="499"/>
      <c r="N248" s="499"/>
      <c r="O248" s="499"/>
      <c r="P248" s="499"/>
      <c r="Q248" s="499"/>
      <c r="R248" s="499"/>
      <c r="S248" s="499"/>
      <c r="T248" s="499"/>
      <c r="U248" s="499"/>
      <c r="V248" s="201"/>
      <c r="W248" s="394"/>
    </row>
    <row r="249" spans="1:23" ht="15" customHeight="1" x14ac:dyDescent="0.2">
      <c r="A249" s="252">
        <f>IF($D251="Stundenanteil",1,0)</f>
        <v>0</v>
      </c>
      <c r="B249" s="204" t="s">
        <v>60</v>
      </c>
      <c r="C249" s="189"/>
      <c r="D249" s="701"/>
      <c r="E249" s="702"/>
      <c r="F249" s="199"/>
      <c r="G249" s="195" t="s">
        <v>81</v>
      </c>
      <c r="H249" s="207"/>
      <c r="I249" s="191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1"/>
      <c r="W249" s="394"/>
    </row>
    <row r="250" spans="1:23" ht="15" customHeight="1" x14ac:dyDescent="0.2">
      <c r="A250" s="252">
        <f>IF($D251="Stundenanteil",1,0)</f>
        <v>0</v>
      </c>
      <c r="B250" s="197"/>
      <c r="C250" s="189"/>
      <c r="D250" s="189"/>
      <c r="E250" s="189"/>
      <c r="F250" s="198"/>
      <c r="G250" s="192" t="s">
        <v>89</v>
      </c>
      <c r="H250" s="208"/>
      <c r="I250" s="223" t="s">
        <v>83</v>
      </c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461">
        <f t="shared" ref="V250:V255" si="97">SUMPRODUCT(ROUND(J250:U250,2))</f>
        <v>0</v>
      </c>
      <c r="W250" s="394"/>
    </row>
    <row r="251" spans="1:23" ht="15" customHeight="1" x14ac:dyDescent="0.2">
      <c r="A251" s="252">
        <f>IF($D251="Stundenanteil",1,0)</f>
        <v>0</v>
      </c>
      <c r="B251" s="204" t="s">
        <v>80</v>
      </c>
      <c r="C251" s="189"/>
      <c r="D251" s="701" t="s">
        <v>0</v>
      </c>
      <c r="E251" s="702"/>
      <c r="F251" s="199"/>
      <c r="G251" s="192" t="s">
        <v>95</v>
      </c>
      <c r="H251" s="210" t="s">
        <v>87</v>
      </c>
      <c r="I251" s="223" t="s">
        <v>83</v>
      </c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461">
        <f t="shared" si="97"/>
        <v>0</v>
      </c>
      <c r="W251" s="394"/>
    </row>
    <row r="252" spans="1:23" ht="15" customHeight="1" x14ac:dyDescent="0.2">
      <c r="A252" s="252">
        <f>IF($D251="Stundenanteil",1,0)</f>
        <v>0</v>
      </c>
      <c r="B252" s="197"/>
      <c r="C252" s="189"/>
      <c r="D252" s="189"/>
      <c r="E252" s="189"/>
      <c r="F252" s="198"/>
      <c r="G252" s="192"/>
      <c r="H252" s="210" t="s">
        <v>90</v>
      </c>
      <c r="I252" s="224" t="s">
        <v>83</v>
      </c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461">
        <f t="shared" si="97"/>
        <v>0</v>
      </c>
      <c r="W252" s="394"/>
    </row>
    <row r="253" spans="1:23" ht="15" hidden="1" customHeight="1" x14ac:dyDescent="0.2">
      <c r="A253" s="252"/>
      <c r="B253" s="197"/>
      <c r="C253" s="189"/>
      <c r="F253" s="198"/>
      <c r="G253" s="212" t="s">
        <v>92</v>
      </c>
      <c r="H253" s="213"/>
      <c r="I253" s="225" t="s">
        <v>83</v>
      </c>
      <c r="J253" s="214">
        <f>IF(ROUND(J250,2)-ROUND(J251,2)=0,0,ROUND(J252,2)/(ROUND(J250,2)-ROUND(J251,2))*ROUND(J251,2))</f>
        <v>0</v>
      </c>
      <c r="K253" s="214">
        <f t="shared" ref="K253:U253" si="98">IF(ROUND(K250,2)-ROUND(K251,2)=0,0,ROUND(K252,2)/(ROUND(K250,2)-ROUND(K251,2))*ROUND(K251,2))</f>
        <v>0</v>
      </c>
      <c r="L253" s="214">
        <f t="shared" si="98"/>
        <v>0</v>
      </c>
      <c r="M253" s="214">
        <f t="shared" si="98"/>
        <v>0</v>
      </c>
      <c r="N253" s="214">
        <f t="shared" si="98"/>
        <v>0</v>
      </c>
      <c r="O253" s="214">
        <f t="shared" si="98"/>
        <v>0</v>
      </c>
      <c r="P253" s="214">
        <f t="shared" si="98"/>
        <v>0</v>
      </c>
      <c r="Q253" s="214">
        <f t="shared" si="98"/>
        <v>0</v>
      </c>
      <c r="R253" s="214">
        <f t="shared" si="98"/>
        <v>0</v>
      </c>
      <c r="S253" s="214">
        <f t="shared" si="98"/>
        <v>0</v>
      </c>
      <c r="T253" s="214">
        <f t="shared" si="98"/>
        <v>0</v>
      </c>
      <c r="U253" s="214">
        <f t="shared" si="98"/>
        <v>0</v>
      </c>
      <c r="V253" s="222">
        <f t="shared" si="97"/>
        <v>0</v>
      </c>
      <c r="W253" s="394"/>
    </row>
    <row r="254" spans="1:23" ht="15" hidden="1" customHeight="1" x14ac:dyDescent="0.2">
      <c r="A254" s="252"/>
      <c r="B254" s="197"/>
      <c r="C254" s="189"/>
      <c r="F254" s="198"/>
      <c r="G254" s="212" t="s">
        <v>93</v>
      </c>
      <c r="H254" s="213"/>
      <c r="I254" s="225" t="s">
        <v>83</v>
      </c>
      <c r="J254" s="214">
        <f>(ROUND(J252,2)+ROUND(J253,10))*ROUND($E260,0)/($I$6-ROUND($E260,0))</f>
        <v>0</v>
      </c>
      <c r="K254" s="214">
        <f t="shared" ref="K254:U254" si="99">(ROUND(K252,2)+ROUND(K253,10))*ROUND($E260,0)/($I$6-ROUND($E260,0))</f>
        <v>0</v>
      </c>
      <c r="L254" s="214">
        <f t="shared" si="99"/>
        <v>0</v>
      </c>
      <c r="M254" s="214">
        <f t="shared" si="99"/>
        <v>0</v>
      </c>
      <c r="N254" s="214">
        <f t="shared" si="99"/>
        <v>0</v>
      </c>
      <c r="O254" s="214">
        <f t="shared" si="99"/>
        <v>0</v>
      </c>
      <c r="P254" s="214">
        <f t="shared" si="99"/>
        <v>0</v>
      </c>
      <c r="Q254" s="214">
        <f t="shared" si="99"/>
        <v>0</v>
      </c>
      <c r="R254" s="214">
        <f t="shared" si="99"/>
        <v>0</v>
      </c>
      <c r="S254" s="214">
        <f t="shared" si="99"/>
        <v>0</v>
      </c>
      <c r="T254" s="214">
        <f t="shared" si="99"/>
        <v>0</v>
      </c>
      <c r="U254" s="214">
        <f t="shared" si="99"/>
        <v>0</v>
      </c>
      <c r="V254" s="222">
        <f t="shared" si="97"/>
        <v>0</v>
      </c>
      <c r="W254" s="394"/>
    </row>
    <row r="255" spans="1:23" ht="15" hidden="1" customHeight="1" x14ac:dyDescent="0.2">
      <c r="A255" s="252"/>
      <c r="B255" s="197"/>
      <c r="C255" s="189"/>
      <c r="D255" s="189"/>
      <c r="E255" s="189"/>
      <c r="F255" s="198"/>
      <c r="G255" s="212" t="s">
        <v>94</v>
      </c>
      <c r="H255" s="213"/>
      <c r="I255" s="225" t="s">
        <v>83</v>
      </c>
      <c r="J255" s="214">
        <f>ROUND(J252,2)+ROUND(J253,10)+ROUND(J254,10)</f>
        <v>0</v>
      </c>
      <c r="K255" s="214">
        <f t="shared" ref="K255:U255" si="100">ROUND(K252,2)+ROUND(K253,10)+ROUND(K254,10)</f>
        <v>0</v>
      </c>
      <c r="L255" s="214">
        <f t="shared" si="100"/>
        <v>0</v>
      </c>
      <c r="M255" s="214">
        <f t="shared" si="100"/>
        <v>0</v>
      </c>
      <c r="N255" s="214">
        <f t="shared" si="100"/>
        <v>0</v>
      </c>
      <c r="O255" s="214">
        <f t="shared" si="100"/>
        <v>0</v>
      </c>
      <c r="P255" s="214">
        <f t="shared" si="100"/>
        <v>0</v>
      </c>
      <c r="Q255" s="214">
        <f t="shared" si="100"/>
        <v>0</v>
      </c>
      <c r="R255" s="214">
        <f t="shared" si="100"/>
        <v>0</v>
      </c>
      <c r="S255" s="214">
        <f t="shared" si="100"/>
        <v>0</v>
      </c>
      <c r="T255" s="214">
        <f t="shared" si="100"/>
        <v>0</v>
      </c>
      <c r="U255" s="214">
        <f t="shared" si="100"/>
        <v>0</v>
      </c>
      <c r="V255" s="222">
        <f t="shared" si="97"/>
        <v>0</v>
      </c>
      <c r="W255" s="394"/>
    </row>
    <row r="256" spans="1:23" ht="15" customHeight="1" x14ac:dyDescent="0.2">
      <c r="A256" s="250"/>
      <c r="B256" s="204" t="s">
        <v>91</v>
      </c>
      <c r="C256" s="189"/>
      <c r="D256" s="189"/>
      <c r="E256" s="189"/>
      <c r="F256" s="198"/>
      <c r="G256" s="228" t="str">
        <f>IF(D251="Stundenanteil","Errechneter Stellenanteil",IF(D251="Stellenanteil","Stellenanteil:",""))</f>
        <v/>
      </c>
      <c r="H256" s="211"/>
      <c r="I256" s="193"/>
      <c r="J256" s="500">
        <f t="shared" ref="J256:U256" si="101">IF(AND($D251="Stellenanteil",$E261&gt;0,J258&gt;0),ROUND($E261,4),IF(AND($D251="Stundenanteil",J250&gt;0),ROUND(J255/ROUND(J250,2),4),0))</f>
        <v>0</v>
      </c>
      <c r="K256" s="500">
        <f t="shared" si="101"/>
        <v>0</v>
      </c>
      <c r="L256" s="500">
        <f t="shared" si="101"/>
        <v>0</v>
      </c>
      <c r="M256" s="500">
        <f t="shared" si="101"/>
        <v>0</v>
      </c>
      <c r="N256" s="500">
        <f t="shared" si="101"/>
        <v>0</v>
      </c>
      <c r="O256" s="500">
        <f t="shared" si="101"/>
        <v>0</v>
      </c>
      <c r="P256" s="500">
        <f t="shared" si="101"/>
        <v>0</v>
      </c>
      <c r="Q256" s="500">
        <f t="shared" si="101"/>
        <v>0</v>
      </c>
      <c r="R256" s="500">
        <f t="shared" si="101"/>
        <v>0</v>
      </c>
      <c r="S256" s="500">
        <f t="shared" si="101"/>
        <v>0</v>
      </c>
      <c r="T256" s="500">
        <f t="shared" si="101"/>
        <v>0</v>
      </c>
      <c r="U256" s="500">
        <f t="shared" si="101"/>
        <v>0</v>
      </c>
      <c r="V256" s="501"/>
      <c r="W256" s="394"/>
    </row>
    <row r="257" spans="1:23" ht="15" customHeight="1" x14ac:dyDescent="0.2">
      <c r="A257" s="250"/>
      <c r="B257" s="197"/>
      <c r="C257" s="196" t="s">
        <v>97</v>
      </c>
      <c r="E257" s="249"/>
      <c r="F257" s="198"/>
      <c r="G257" s="195" t="s">
        <v>84</v>
      </c>
      <c r="H257" s="207"/>
      <c r="I257" s="191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1"/>
      <c r="W257" s="394"/>
    </row>
    <row r="258" spans="1:23" ht="15" customHeight="1" x14ac:dyDescent="0.2">
      <c r="A258" s="250"/>
      <c r="B258" s="197"/>
      <c r="F258" s="200"/>
      <c r="G258" s="194" t="s">
        <v>100</v>
      </c>
      <c r="H258" s="209"/>
      <c r="I258" s="226" t="s">
        <v>28</v>
      </c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461">
        <f>SUMPRODUCT(ROUND(J258:U258,2))</f>
        <v>0</v>
      </c>
      <c r="W258" s="394"/>
    </row>
    <row r="259" spans="1:23" ht="15" customHeight="1" x14ac:dyDescent="0.2">
      <c r="A259" s="252">
        <f>IF($D251="Stundenanteil",1,0)</f>
        <v>0</v>
      </c>
      <c r="B259" s="197"/>
      <c r="C259" s="196" t="str">
        <f>IF(D251="Stundenanteil","wöchentliche Arbeitszeit (in h):","")</f>
        <v/>
      </c>
      <c r="D259" s="189"/>
      <c r="E259" s="263"/>
      <c r="F259" s="200"/>
      <c r="G259" s="192" t="s">
        <v>229</v>
      </c>
      <c r="H259" s="208"/>
      <c r="I259" s="226" t="s">
        <v>28</v>
      </c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461">
        <f>SUMPRODUCT(ROUND(J259:U259,2))</f>
        <v>0</v>
      </c>
      <c r="W259" s="394"/>
    </row>
    <row r="260" spans="1:23" ht="15" customHeight="1" x14ac:dyDescent="0.2">
      <c r="A260" s="252">
        <f>IF($D251="Stundenanteil",1,0)</f>
        <v>0</v>
      </c>
      <c r="B260" s="197"/>
      <c r="C260" s="196" t="str">
        <f>IF(D251="Stundenanteil","Urlaubsanspruch (in AT):","")</f>
        <v/>
      </c>
      <c r="D260" s="189"/>
      <c r="E260" s="264"/>
      <c r="F260" s="200"/>
      <c r="G260" s="192"/>
      <c r="H260" s="208"/>
      <c r="I260" s="226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3"/>
      <c r="W260" s="394"/>
    </row>
    <row r="261" spans="1:23" ht="15" customHeight="1" x14ac:dyDescent="0.2">
      <c r="A261" s="252">
        <f>IF($D251="Stellenanteil",1,0)</f>
        <v>0</v>
      </c>
      <c r="B261" s="197"/>
      <c r="C261" s="196" t="str">
        <f>IF(D251="Stellenanteil","Stellenanteil (in %):","")</f>
        <v/>
      </c>
      <c r="D261" s="189"/>
      <c r="E261" s="227"/>
      <c r="F261" s="198"/>
      <c r="G261" s="195" t="s">
        <v>88</v>
      </c>
      <c r="H261" s="207"/>
      <c r="I261" s="191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1"/>
      <c r="W261" s="394"/>
    </row>
    <row r="262" spans="1:23" ht="15" customHeight="1" x14ac:dyDescent="0.2">
      <c r="A262" s="250"/>
      <c r="B262" s="197"/>
      <c r="F262" s="198"/>
      <c r="G262" s="194" t="s">
        <v>86</v>
      </c>
      <c r="H262" s="209"/>
      <c r="I262" s="226" t="s">
        <v>28</v>
      </c>
      <c r="J262" s="459">
        <f>ROUND(ROUND(J258,2)*J256,2)</f>
        <v>0</v>
      </c>
      <c r="K262" s="459">
        <f t="shared" ref="K262:U262" si="102">ROUND(ROUND(K258,2)*K256,2)</f>
        <v>0</v>
      </c>
      <c r="L262" s="459">
        <f t="shared" si="102"/>
        <v>0</v>
      </c>
      <c r="M262" s="459">
        <f t="shared" si="102"/>
        <v>0</v>
      </c>
      <c r="N262" s="459">
        <f t="shared" si="102"/>
        <v>0</v>
      </c>
      <c r="O262" s="459">
        <f t="shared" si="102"/>
        <v>0</v>
      </c>
      <c r="P262" s="459">
        <f t="shared" si="102"/>
        <v>0</v>
      </c>
      <c r="Q262" s="459">
        <f t="shared" si="102"/>
        <v>0</v>
      </c>
      <c r="R262" s="459">
        <f t="shared" si="102"/>
        <v>0</v>
      </c>
      <c r="S262" s="459">
        <f t="shared" si="102"/>
        <v>0</v>
      </c>
      <c r="T262" s="459">
        <f t="shared" si="102"/>
        <v>0</v>
      </c>
      <c r="U262" s="459">
        <f t="shared" si="102"/>
        <v>0</v>
      </c>
      <c r="V262" s="461">
        <f>SUMPRODUCT(ROUND(J262:U262,2))</f>
        <v>0</v>
      </c>
      <c r="W262" s="394"/>
    </row>
    <row r="263" spans="1:23" ht="15" customHeight="1" x14ac:dyDescent="0.2">
      <c r="A263" s="250"/>
      <c r="B263" s="197"/>
      <c r="F263" s="198"/>
      <c r="G263" s="192" t="s">
        <v>230</v>
      </c>
      <c r="H263" s="208"/>
      <c r="I263" s="226" t="s">
        <v>28</v>
      </c>
      <c r="J263" s="459">
        <f>ROUND(ROUND(J259,2)*J256,2)</f>
        <v>0</v>
      </c>
      <c r="K263" s="459">
        <f t="shared" ref="K263:U263" si="103">ROUND(ROUND(K259,2)*K256,2)</f>
        <v>0</v>
      </c>
      <c r="L263" s="459">
        <f t="shared" si="103"/>
        <v>0</v>
      </c>
      <c r="M263" s="459">
        <f t="shared" si="103"/>
        <v>0</v>
      </c>
      <c r="N263" s="459">
        <f t="shared" si="103"/>
        <v>0</v>
      </c>
      <c r="O263" s="459">
        <f t="shared" si="103"/>
        <v>0</v>
      </c>
      <c r="P263" s="459">
        <f t="shared" si="103"/>
        <v>0</v>
      </c>
      <c r="Q263" s="459">
        <f t="shared" si="103"/>
        <v>0</v>
      </c>
      <c r="R263" s="459">
        <f t="shared" si="103"/>
        <v>0</v>
      </c>
      <c r="S263" s="459">
        <f t="shared" si="103"/>
        <v>0</v>
      </c>
      <c r="T263" s="459">
        <f t="shared" si="103"/>
        <v>0</v>
      </c>
      <c r="U263" s="459">
        <f t="shared" si="103"/>
        <v>0</v>
      </c>
      <c r="V263" s="461">
        <f>SUMPRODUCT(ROUND(J263:U263,2))</f>
        <v>0</v>
      </c>
      <c r="W263" s="394"/>
    </row>
    <row r="264" spans="1:23" ht="15" customHeight="1" thickBot="1" x14ac:dyDescent="0.25">
      <c r="A264" s="250"/>
      <c r="B264" s="231"/>
      <c r="C264" s="232"/>
      <c r="D264" s="232"/>
      <c r="E264" s="232"/>
      <c r="F264" s="233"/>
      <c r="G264" s="437" t="str">
        <f>$P$26</f>
        <v>Pauschale für Sozialabgaben inkl. Berufsgenossenschaft</v>
      </c>
      <c r="H264" s="438"/>
      <c r="I264" s="439" t="s">
        <v>28</v>
      </c>
      <c r="J264" s="460">
        <f>ROUND(J263*$U$26,2)</f>
        <v>0</v>
      </c>
      <c r="K264" s="460">
        <f t="shared" ref="K264:U264" si="104">ROUND(K263*$U$26,2)</f>
        <v>0</v>
      </c>
      <c r="L264" s="460">
        <f t="shared" si="104"/>
        <v>0</v>
      </c>
      <c r="M264" s="460">
        <f t="shared" si="104"/>
        <v>0</v>
      </c>
      <c r="N264" s="460">
        <f t="shared" si="104"/>
        <v>0</v>
      </c>
      <c r="O264" s="460">
        <f t="shared" si="104"/>
        <v>0</v>
      </c>
      <c r="P264" s="460">
        <f t="shared" si="104"/>
        <v>0</v>
      </c>
      <c r="Q264" s="460">
        <f t="shared" si="104"/>
        <v>0</v>
      </c>
      <c r="R264" s="460">
        <f t="shared" si="104"/>
        <v>0</v>
      </c>
      <c r="S264" s="460">
        <f t="shared" si="104"/>
        <v>0</v>
      </c>
      <c r="T264" s="460">
        <f t="shared" si="104"/>
        <v>0</v>
      </c>
      <c r="U264" s="460">
        <f t="shared" si="104"/>
        <v>0</v>
      </c>
      <c r="V264" s="462">
        <f>SUMPRODUCT(ROUND(J264:U264,2))</f>
        <v>0</v>
      </c>
      <c r="W264" s="394">
        <f>IF(COUNTIF(V247:V264,"&gt;0")&gt;0,1,0)</f>
        <v>0</v>
      </c>
    </row>
    <row r="265" spans="1:23" ht="15" customHeight="1" thickTop="1" x14ac:dyDescent="0.2">
      <c r="A265" s="250"/>
      <c r="B265" s="197"/>
      <c r="C265" s="189"/>
      <c r="D265" s="189"/>
      <c r="E265" s="189"/>
      <c r="F265" s="198"/>
      <c r="G265" s="215" t="s">
        <v>99</v>
      </c>
      <c r="H265" s="216"/>
      <c r="I265" s="217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9"/>
      <c r="W265" s="394"/>
    </row>
    <row r="266" spans="1:23" ht="15" customHeight="1" x14ac:dyDescent="0.2">
      <c r="A266" s="250"/>
      <c r="B266" s="204" t="s">
        <v>5</v>
      </c>
      <c r="C266" s="189"/>
      <c r="D266" s="701"/>
      <c r="E266" s="702"/>
      <c r="F266" s="199"/>
      <c r="G266" s="190" t="s">
        <v>59</v>
      </c>
      <c r="H266" s="206"/>
      <c r="I266" s="191"/>
      <c r="J266" s="499"/>
      <c r="K266" s="499"/>
      <c r="L266" s="499"/>
      <c r="M266" s="499"/>
      <c r="N266" s="499"/>
      <c r="O266" s="499"/>
      <c r="P266" s="499"/>
      <c r="Q266" s="499"/>
      <c r="R266" s="499"/>
      <c r="S266" s="499"/>
      <c r="T266" s="499"/>
      <c r="U266" s="499"/>
      <c r="V266" s="201"/>
      <c r="W266" s="394"/>
    </row>
    <row r="267" spans="1:23" ht="15" customHeight="1" x14ac:dyDescent="0.2">
      <c r="A267" s="252">
        <f>IF($D269="Stundenanteil",1,0)</f>
        <v>0</v>
      </c>
      <c r="B267" s="204" t="s">
        <v>60</v>
      </c>
      <c r="C267" s="189"/>
      <c r="D267" s="701"/>
      <c r="E267" s="702"/>
      <c r="F267" s="199"/>
      <c r="G267" s="195" t="s">
        <v>81</v>
      </c>
      <c r="H267" s="207"/>
      <c r="I267" s="191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1"/>
      <c r="W267" s="394"/>
    </row>
    <row r="268" spans="1:23" ht="15" customHeight="1" x14ac:dyDescent="0.2">
      <c r="A268" s="252">
        <f>IF($D269="Stundenanteil",1,0)</f>
        <v>0</v>
      </c>
      <c r="B268" s="197"/>
      <c r="C268" s="189"/>
      <c r="D268" s="189"/>
      <c r="E268" s="189"/>
      <c r="F268" s="198"/>
      <c r="G268" s="192" t="s">
        <v>89</v>
      </c>
      <c r="H268" s="208"/>
      <c r="I268" s="223" t="s">
        <v>83</v>
      </c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461">
        <f t="shared" ref="V268:V273" si="105">SUMPRODUCT(ROUND(J268:U268,2))</f>
        <v>0</v>
      </c>
      <c r="W268" s="394"/>
    </row>
    <row r="269" spans="1:23" ht="15" customHeight="1" x14ac:dyDescent="0.2">
      <c r="A269" s="252">
        <f>IF($D269="Stundenanteil",1,0)</f>
        <v>0</v>
      </c>
      <c r="B269" s="204" t="s">
        <v>80</v>
      </c>
      <c r="C269" s="189"/>
      <c r="D269" s="701" t="s">
        <v>0</v>
      </c>
      <c r="E269" s="702"/>
      <c r="F269" s="199"/>
      <c r="G269" s="192" t="s">
        <v>95</v>
      </c>
      <c r="H269" s="210" t="s">
        <v>87</v>
      </c>
      <c r="I269" s="223" t="s">
        <v>83</v>
      </c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461">
        <f t="shared" si="105"/>
        <v>0</v>
      </c>
      <c r="W269" s="394"/>
    </row>
    <row r="270" spans="1:23" ht="15" customHeight="1" x14ac:dyDescent="0.2">
      <c r="A270" s="252">
        <f>IF($D269="Stundenanteil",1,0)</f>
        <v>0</v>
      </c>
      <c r="B270" s="197"/>
      <c r="C270" s="189"/>
      <c r="D270" s="189"/>
      <c r="E270" s="189"/>
      <c r="F270" s="198"/>
      <c r="G270" s="192"/>
      <c r="H270" s="210" t="s">
        <v>90</v>
      </c>
      <c r="I270" s="224" t="s">
        <v>83</v>
      </c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461">
        <f t="shared" si="105"/>
        <v>0</v>
      </c>
      <c r="W270" s="394"/>
    </row>
    <row r="271" spans="1:23" ht="15" hidden="1" customHeight="1" x14ac:dyDescent="0.2">
      <c r="A271" s="252"/>
      <c r="B271" s="197"/>
      <c r="C271" s="189"/>
      <c r="F271" s="198"/>
      <c r="G271" s="212" t="s">
        <v>92</v>
      </c>
      <c r="H271" s="213"/>
      <c r="I271" s="225" t="s">
        <v>83</v>
      </c>
      <c r="J271" s="214">
        <f>IF(ROUND(J268,2)-ROUND(J269,2)=0,0,ROUND(J270,2)/(ROUND(J268,2)-ROUND(J269,2))*ROUND(J269,2))</f>
        <v>0</v>
      </c>
      <c r="K271" s="214">
        <f t="shared" ref="K271:U271" si="106">IF(ROUND(K268,2)-ROUND(K269,2)=0,0,ROUND(K270,2)/(ROUND(K268,2)-ROUND(K269,2))*ROUND(K269,2))</f>
        <v>0</v>
      </c>
      <c r="L271" s="214">
        <f t="shared" si="106"/>
        <v>0</v>
      </c>
      <c r="M271" s="214">
        <f t="shared" si="106"/>
        <v>0</v>
      </c>
      <c r="N271" s="214">
        <f t="shared" si="106"/>
        <v>0</v>
      </c>
      <c r="O271" s="214">
        <f t="shared" si="106"/>
        <v>0</v>
      </c>
      <c r="P271" s="214">
        <f t="shared" si="106"/>
        <v>0</v>
      </c>
      <c r="Q271" s="214">
        <f t="shared" si="106"/>
        <v>0</v>
      </c>
      <c r="R271" s="214">
        <f t="shared" si="106"/>
        <v>0</v>
      </c>
      <c r="S271" s="214">
        <f t="shared" si="106"/>
        <v>0</v>
      </c>
      <c r="T271" s="214">
        <f t="shared" si="106"/>
        <v>0</v>
      </c>
      <c r="U271" s="214">
        <f t="shared" si="106"/>
        <v>0</v>
      </c>
      <c r="V271" s="222">
        <f t="shared" si="105"/>
        <v>0</v>
      </c>
      <c r="W271" s="394"/>
    </row>
    <row r="272" spans="1:23" ht="15" hidden="1" customHeight="1" x14ac:dyDescent="0.2">
      <c r="A272" s="252"/>
      <c r="B272" s="197"/>
      <c r="C272" s="189"/>
      <c r="F272" s="198"/>
      <c r="G272" s="212" t="s">
        <v>93</v>
      </c>
      <c r="H272" s="213"/>
      <c r="I272" s="225" t="s">
        <v>83</v>
      </c>
      <c r="J272" s="214">
        <f>(ROUND(J270,2)+ROUND(J271,10))*ROUND($E278,0)/($I$6-ROUND($E278,0))</f>
        <v>0</v>
      </c>
      <c r="K272" s="214">
        <f t="shared" ref="K272:U272" si="107">(ROUND(K270,2)+ROUND(K271,10))*ROUND($E278,0)/($I$6-ROUND($E278,0))</f>
        <v>0</v>
      </c>
      <c r="L272" s="214">
        <f t="shared" si="107"/>
        <v>0</v>
      </c>
      <c r="M272" s="214">
        <f t="shared" si="107"/>
        <v>0</v>
      </c>
      <c r="N272" s="214">
        <f t="shared" si="107"/>
        <v>0</v>
      </c>
      <c r="O272" s="214">
        <f t="shared" si="107"/>
        <v>0</v>
      </c>
      <c r="P272" s="214">
        <f t="shared" si="107"/>
        <v>0</v>
      </c>
      <c r="Q272" s="214">
        <f t="shared" si="107"/>
        <v>0</v>
      </c>
      <c r="R272" s="214">
        <f t="shared" si="107"/>
        <v>0</v>
      </c>
      <c r="S272" s="214">
        <f t="shared" si="107"/>
        <v>0</v>
      </c>
      <c r="T272" s="214">
        <f t="shared" si="107"/>
        <v>0</v>
      </c>
      <c r="U272" s="214">
        <f t="shared" si="107"/>
        <v>0</v>
      </c>
      <c r="V272" s="222">
        <f t="shared" si="105"/>
        <v>0</v>
      </c>
      <c r="W272" s="394"/>
    </row>
    <row r="273" spans="1:23" ht="15" hidden="1" customHeight="1" x14ac:dyDescent="0.2">
      <c r="A273" s="252"/>
      <c r="B273" s="197"/>
      <c r="C273" s="189"/>
      <c r="D273" s="189"/>
      <c r="E273" s="189"/>
      <c r="F273" s="198"/>
      <c r="G273" s="212" t="s">
        <v>94</v>
      </c>
      <c r="H273" s="213"/>
      <c r="I273" s="225" t="s">
        <v>83</v>
      </c>
      <c r="J273" s="214">
        <f>ROUND(J270,2)+ROUND(J271,10)+ROUND(J272,10)</f>
        <v>0</v>
      </c>
      <c r="K273" s="214">
        <f t="shared" ref="K273:U273" si="108">ROUND(K270,2)+ROUND(K271,10)+ROUND(K272,10)</f>
        <v>0</v>
      </c>
      <c r="L273" s="214">
        <f t="shared" si="108"/>
        <v>0</v>
      </c>
      <c r="M273" s="214">
        <f t="shared" si="108"/>
        <v>0</v>
      </c>
      <c r="N273" s="214">
        <f t="shared" si="108"/>
        <v>0</v>
      </c>
      <c r="O273" s="214">
        <f t="shared" si="108"/>
        <v>0</v>
      </c>
      <c r="P273" s="214">
        <f t="shared" si="108"/>
        <v>0</v>
      </c>
      <c r="Q273" s="214">
        <f t="shared" si="108"/>
        <v>0</v>
      </c>
      <c r="R273" s="214">
        <f t="shared" si="108"/>
        <v>0</v>
      </c>
      <c r="S273" s="214">
        <f t="shared" si="108"/>
        <v>0</v>
      </c>
      <c r="T273" s="214">
        <f t="shared" si="108"/>
        <v>0</v>
      </c>
      <c r="U273" s="214">
        <f t="shared" si="108"/>
        <v>0</v>
      </c>
      <c r="V273" s="222">
        <f t="shared" si="105"/>
        <v>0</v>
      </c>
      <c r="W273" s="394"/>
    </row>
    <row r="274" spans="1:23" ht="15" customHeight="1" x14ac:dyDescent="0.2">
      <c r="A274" s="250"/>
      <c r="B274" s="204" t="s">
        <v>91</v>
      </c>
      <c r="C274" s="189"/>
      <c r="D274" s="189"/>
      <c r="E274" s="189"/>
      <c r="F274" s="198"/>
      <c r="G274" s="228" t="str">
        <f>IF(D269="Stundenanteil","Errechneter Stellenanteil",IF(D269="Stellenanteil","Stellenanteil:",""))</f>
        <v/>
      </c>
      <c r="H274" s="211"/>
      <c r="I274" s="193"/>
      <c r="J274" s="500">
        <f t="shared" ref="J274:U274" si="109">IF(AND($D269="Stellenanteil",$E279&gt;0,J276&gt;0),ROUND($E279,4),IF(AND($D269="Stundenanteil",J268&gt;0),ROUND(J273/ROUND(J268,2),4),0))</f>
        <v>0</v>
      </c>
      <c r="K274" s="500">
        <f t="shared" si="109"/>
        <v>0</v>
      </c>
      <c r="L274" s="500">
        <f t="shared" si="109"/>
        <v>0</v>
      </c>
      <c r="M274" s="500">
        <f t="shared" si="109"/>
        <v>0</v>
      </c>
      <c r="N274" s="500">
        <f t="shared" si="109"/>
        <v>0</v>
      </c>
      <c r="O274" s="500">
        <f t="shared" si="109"/>
        <v>0</v>
      </c>
      <c r="P274" s="500">
        <f t="shared" si="109"/>
        <v>0</v>
      </c>
      <c r="Q274" s="500">
        <f t="shared" si="109"/>
        <v>0</v>
      </c>
      <c r="R274" s="500">
        <f t="shared" si="109"/>
        <v>0</v>
      </c>
      <c r="S274" s="500">
        <f t="shared" si="109"/>
        <v>0</v>
      </c>
      <c r="T274" s="500">
        <f t="shared" si="109"/>
        <v>0</v>
      </c>
      <c r="U274" s="500">
        <f t="shared" si="109"/>
        <v>0</v>
      </c>
      <c r="V274" s="501"/>
      <c r="W274" s="394"/>
    </row>
    <row r="275" spans="1:23" ht="15" customHeight="1" x14ac:dyDescent="0.2">
      <c r="A275" s="250"/>
      <c r="B275" s="197"/>
      <c r="C275" s="196" t="s">
        <v>97</v>
      </c>
      <c r="E275" s="249"/>
      <c r="F275" s="198"/>
      <c r="G275" s="195" t="s">
        <v>84</v>
      </c>
      <c r="H275" s="207"/>
      <c r="I275" s="191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1"/>
      <c r="W275" s="394"/>
    </row>
    <row r="276" spans="1:23" ht="15" customHeight="1" x14ac:dyDescent="0.2">
      <c r="A276" s="250"/>
      <c r="B276" s="197"/>
      <c r="F276" s="200"/>
      <c r="G276" s="194" t="s">
        <v>100</v>
      </c>
      <c r="H276" s="209"/>
      <c r="I276" s="226" t="s">
        <v>28</v>
      </c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461">
        <f>SUMPRODUCT(ROUND(J276:U276,2))</f>
        <v>0</v>
      </c>
      <c r="W276" s="394"/>
    </row>
    <row r="277" spans="1:23" ht="15" customHeight="1" x14ac:dyDescent="0.2">
      <c r="A277" s="252">
        <f>IF($D269="Stundenanteil",1,0)</f>
        <v>0</v>
      </c>
      <c r="B277" s="197"/>
      <c r="C277" s="196" t="str">
        <f>IF(D269="Stundenanteil","wöchentliche Arbeitszeit (in h):","")</f>
        <v/>
      </c>
      <c r="D277" s="189"/>
      <c r="E277" s="263"/>
      <c r="F277" s="200"/>
      <c r="G277" s="192" t="s">
        <v>229</v>
      </c>
      <c r="H277" s="208"/>
      <c r="I277" s="226" t="s">
        <v>28</v>
      </c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461">
        <f>SUMPRODUCT(ROUND(J277:U277,2))</f>
        <v>0</v>
      </c>
      <c r="W277" s="394"/>
    </row>
    <row r="278" spans="1:23" ht="15" customHeight="1" x14ac:dyDescent="0.2">
      <c r="A278" s="252">
        <f>IF($D269="Stundenanteil",1,0)</f>
        <v>0</v>
      </c>
      <c r="B278" s="197"/>
      <c r="C278" s="196" t="str">
        <f>IF(D269="Stundenanteil","Urlaubsanspruch (in AT):","")</f>
        <v/>
      </c>
      <c r="D278" s="189"/>
      <c r="E278" s="264"/>
      <c r="F278" s="200"/>
      <c r="G278" s="192"/>
      <c r="H278" s="208"/>
      <c r="I278" s="226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3"/>
      <c r="W278" s="394"/>
    </row>
    <row r="279" spans="1:23" ht="15" customHeight="1" x14ac:dyDescent="0.2">
      <c r="A279" s="252">
        <f>IF($D269="Stellenanteil",1,0)</f>
        <v>0</v>
      </c>
      <c r="B279" s="197"/>
      <c r="C279" s="196" t="str">
        <f>IF(D269="Stellenanteil","Stellenanteil (in %):","")</f>
        <v/>
      </c>
      <c r="D279" s="189"/>
      <c r="E279" s="227"/>
      <c r="F279" s="198"/>
      <c r="G279" s="195" t="s">
        <v>88</v>
      </c>
      <c r="H279" s="207"/>
      <c r="I279" s="191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1"/>
      <c r="W279" s="394"/>
    </row>
    <row r="280" spans="1:23" ht="15" customHeight="1" x14ac:dyDescent="0.2">
      <c r="A280" s="250"/>
      <c r="B280" s="197"/>
      <c r="F280" s="198"/>
      <c r="G280" s="194" t="s">
        <v>86</v>
      </c>
      <c r="H280" s="209"/>
      <c r="I280" s="226" t="s">
        <v>28</v>
      </c>
      <c r="J280" s="459">
        <f>ROUND(ROUND(J276,2)*J274,2)</f>
        <v>0</v>
      </c>
      <c r="K280" s="459">
        <f t="shared" ref="K280:U280" si="110">ROUND(ROUND(K276,2)*K274,2)</f>
        <v>0</v>
      </c>
      <c r="L280" s="459">
        <f t="shared" si="110"/>
        <v>0</v>
      </c>
      <c r="M280" s="459">
        <f t="shared" si="110"/>
        <v>0</v>
      </c>
      <c r="N280" s="459">
        <f t="shared" si="110"/>
        <v>0</v>
      </c>
      <c r="O280" s="459">
        <f t="shared" si="110"/>
        <v>0</v>
      </c>
      <c r="P280" s="459">
        <f t="shared" si="110"/>
        <v>0</v>
      </c>
      <c r="Q280" s="459">
        <f t="shared" si="110"/>
        <v>0</v>
      </c>
      <c r="R280" s="459">
        <f t="shared" si="110"/>
        <v>0</v>
      </c>
      <c r="S280" s="459">
        <f t="shared" si="110"/>
        <v>0</v>
      </c>
      <c r="T280" s="459">
        <f t="shared" si="110"/>
        <v>0</v>
      </c>
      <c r="U280" s="459">
        <f t="shared" si="110"/>
        <v>0</v>
      </c>
      <c r="V280" s="461">
        <f>SUMPRODUCT(ROUND(J280:U280,2))</f>
        <v>0</v>
      </c>
      <c r="W280" s="394"/>
    </row>
    <row r="281" spans="1:23" ht="15" customHeight="1" x14ac:dyDescent="0.2">
      <c r="A281" s="250"/>
      <c r="B281" s="197"/>
      <c r="F281" s="198"/>
      <c r="G281" s="192" t="s">
        <v>230</v>
      </c>
      <c r="H281" s="208"/>
      <c r="I281" s="226" t="s">
        <v>28</v>
      </c>
      <c r="J281" s="459">
        <f>ROUND(ROUND(J277,2)*J274,2)</f>
        <v>0</v>
      </c>
      <c r="K281" s="459">
        <f t="shared" ref="K281:U281" si="111">ROUND(ROUND(K277,2)*K274,2)</f>
        <v>0</v>
      </c>
      <c r="L281" s="459">
        <f t="shared" si="111"/>
        <v>0</v>
      </c>
      <c r="M281" s="459">
        <f t="shared" si="111"/>
        <v>0</v>
      </c>
      <c r="N281" s="459">
        <f t="shared" si="111"/>
        <v>0</v>
      </c>
      <c r="O281" s="459">
        <f t="shared" si="111"/>
        <v>0</v>
      </c>
      <c r="P281" s="459">
        <f t="shared" si="111"/>
        <v>0</v>
      </c>
      <c r="Q281" s="459">
        <f t="shared" si="111"/>
        <v>0</v>
      </c>
      <c r="R281" s="459">
        <f t="shared" si="111"/>
        <v>0</v>
      </c>
      <c r="S281" s="459">
        <f t="shared" si="111"/>
        <v>0</v>
      </c>
      <c r="T281" s="459">
        <f t="shared" si="111"/>
        <v>0</v>
      </c>
      <c r="U281" s="459">
        <f t="shared" si="111"/>
        <v>0</v>
      </c>
      <c r="V281" s="461">
        <f>SUMPRODUCT(ROUND(J281:U281,2))</f>
        <v>0</v>
      </c>
      <c r="W281" s="394"/>
    </row>
    <row r="282" spans="1:23" ht="15" customHeight="1" thickBot="1" x14ac:dyDescent="0.25">
      <c r="A282" s="250"/>
      <c r="B282" s="231"/>
      <c r="C282" s="232"/>
      <c r="D282" s="232"/>
      <c r="E282" s="232"/>
      <c r="F282" s="233"/>
      <c r="G282" s="437" t="str">
        <f>$P$26</f>
        <v>Pauschale für Sozialabgaben inkl. Berufsgenossenschaft</v>
      </c>
      <c r="H282" s="438"/>
      <c r="I282" s="439" t="s">
        <v>28</v>
      </c>
      <c r="J282" s="460">
        <f>ROUND(J281*$U$26,2)</f>
        <v>0</v>
      </c>
      <c r="K282" s="460">
        <f t="shared" ref="K282:U282" si="112">ROUND(K281*$U$26,2)</f>
        <v>0</v>
      </c>
      <c r="L282" s="460">
        <f t="shared" si="112"/>
        <v>0</v>
      </c>
      <c r="M282" s="460">
        <f t="shared" si="112"/>
        <v>0</v>
      </c>
      <c r="N282" s="460">
        <f t="shared" si="112"/>
        <v>0</v>
      </c>
      <c r="O282" s="460">
        <f t="shared" si="112"/>
        <v>0</v>
      </c>
      <c r="P282" s="460">
        <f t="shared" si="112"/>
        <v>0</v>
      </c>
      <c r="Q282" s="460">
        <f t="shared" si="112"/>
        <v>0</v>
      </c>
      <c r="R282" s="460">
        <f t="shared" si="112"/>
        <v>0</v>
      </c>
      <c r="S282" s="460">
        <f t="shared" si="112"/>
        <v>0</v>
      </c>
      <c r="T282" s="460">
        <f t="shared" si="112"/>
        <v>0</v>
      </c>
      <c r="U282" s="460">
        <f t="shared" si="112"/>
        <v>0</v>
      </c>
      <c r="V282" s="462">
        <f>SUMPRODUCT(ROUND(J282:U282,2))</f>
        <v>0</v>
      </c>
      <c r="W282" s="394">
        <f>IF(COUNTIF(V265:V282,"&gt;0")&gt;0,1,0)</f>
        <v>0</v>
      </c>
    </row>
    <row r="283" spans="1:23" ht="15" customHeight="1" thickTop="1" x14ac:dyDescent="0.2">
      <c r="A283" s="250"/>
      <c r="B283" s="197"/>
      <c r="C283" s="189"/>
      <c r="D283" s="189"/>
      <c r="E283" s="189"/>
      <c r="F283" s="198"/>
      <c r="G283" s="215" t="s">
        <v>99</v>
      </c>
      <c r="H283" s="216"/>
      <c r="I283" s="217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9"/>
      <c r="W283" s="394"/>
    </row>
    <row r="284" spans="1:23" ht="15" customHeight="1" x14ac:dyDescent="0.2">
      <c r="A284" s="250"/>
      <c r="B284" s="204" t="s">
        <v>5</v>
      </c>
      <c r="C284" s="189"/>
      <c r="D284" s="701"/>
      <c r="E284" s="702"/>
      <c r="F284" s="199"/>
      <c r="G284" s="190" t="s">
        <v>59</v>
      </c>
      <c r="H284" s="206"/>
      <c r="I284" s="191"/>
      <c r="J284" s="499"/>
      <c r="K284" s="499"/>
      <c r="L284" s="499"/>
      <c r="M284" s="499"/>
      <c r="N284" s="499"/>
      <c r="O284" s="499"/>
      <c r="P284" s="499"/>
      <c r="Q284" s="499"/>
      <c r="R284" s="499"/>
      <c r="S284" s="499"/>
      <c r="T284" s="499"/>
      <c r="U284" s="499"/>
      <c r="V284" s="201"/>
      <c r="W284" s="394"/>
    </row>
    <row r="285" spans="1:23" ht="15" customHeight="1" x14ac:dyDescent="0.2">
      <c r="A285" s="252">
        <f>IF($D287="Stundenanteil",1,0)</f>
        <v>0</v>
      </c>
      <c r="B285" s="204" t="s">
        <v>60</v>
      </c>
      <c r="C285" s="189"/>
      <c r="D285" s="701"/>
      <c r="E285" s="702"/>
      <c r="F285" s="199"/>
      <c r="G285" s="195" t="s">
        <v>81</v>
      </c>
      <c r="H285" s="207"/>
      <c r="I285" s="191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1"/>
      <c r="W285" s="394"/>
    </row>
    <row r="286" spans="1:23" ht="15" customHeight="1" x14ac:dyDescent="0.2">
      <c r="A286" s="252">
        <f>IF($D287="Stundenanteil",1,0)</f>
        <v>0</v>
      </c>
      <c r="B286" s="197"/>
      <c r="C286" s="189"/>
      <c r="D286" s="189"/>
      <c r="E286" s="189"/>
      <c r="F286" s="198"/>
      <c r="G286" s="192" t="s">
        <v>89</v>
      </c>
      <c r="H286" s="208"/>
      <c r="I286" s="223" t="s">
        <v>83</v>
      </c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461">
        <f t="shared" ref="V286:V291" si="113">SUMPRODUCT(ROUND(J286:U286,2))</f>
        <v>0</v>
      </c>
      <c r="W286" s="394"/>
    </row>
    <row r="287" spans="1:23" ht="15" customHeight="1" x14ac:dyDescent="0.2">
      <c r="A287" s="252">
        <f>IF($D287="Stundenanteil",1,0)</f>
        <v>0</v>
      </c>
      <c r="B287" s="204" t="s">
        <v>80</v>
      </c>
      <c r="C287" s="189"/>
      <c r="D287" s="701" t="s">
        <v>0</v>
      </c>
      <c r="E287" s="702"/>
      <c r="F287" s="199"/>
      <c r="G287" s="192" t="s">
        <v>95</v>
      </c>
      <c r="H287" s="210" t="s">
        <v>87</v>
      </c>
      <c r="I287" s="223" t="s">
        <v>83</v>
      </c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461">
        <f t="shared" si="113"/>
        <v>0</v>
      </c>
      <c r="W287" s="394"/>
    </row>
    <row r="288" spans="1:23" ht="15" customHeight="1" x14ac:dyDescent="0.2">
      <c r="A288" s="252">
        <f>IF($D287="Stundenanteil",1,0)</f>
        <v>0</v>
      </c>
      <c r="B288" s="197"/>
      <c r="C288" s="189"/>
      <c r="D288" s="189"/>
      <c r="E288" s="189"/>
      <c r="F288" s="198"/>
      <c r="G288" s="192"/>
      <c r="H288" s="210" t="s">
        <v>90</v>
      </c>
      <c r="I288" s="224" t="s">
        <v>83</v>
      </c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461">
        <f t="shared" si="113"/>
        <v>0</v>
      </c>
      <c r="W288" s="394"/>
    </row>
    <row r="289" spans="1:23" ht="15" hidden="1" customHeight="1" x14ac:dyDescent="0.2">
      <c r="A289" s="252"/>
      <c r="B289" s="197"/>
      <c r="C289" s="189"/>
      <c r="F289" s="198"/>
      <c r="G289" s="212" t="s">
        <v>92</v>
      </c>
      <c r="H289" s="213"/>
      <c r="I289" s="225" t="s">
        <v>83</v>
      </c>
      <c r="J289" s="214">
        <f>IF(ROUND(J286,2)-ROUND(J287,2)=0,0,ROUND(J288,2)/(ROUND(J286,2)-ROUND(J287,2))*ROUND(J287,2))</f>
        <v>0</v>
      </c>
      <c r="K289" s="214">
        <f t="shared" ref="K289:U289" si="114">IF(ROUND(K286,2)-ROUND(K287,2)=0,0,ROUND(K288,2)/(ROUND(K286,2)-ROUND(K287,2))*ROUND(K287,2))</f>
        <v>0</v>
      </c>
      <c r="L289" s="214">
        <f t="shared" si="114"/>
        <v>0</v>
      </c>
      <c r="M289" s="214">
        <f t="shared" si="114"/>
        <v>0</v>
      </c>
      <c r="N289" s="214">
        <f t="shared" si="114"/>
        <v>0</v>
      </c>
      <c r="O289" s="214">
        <f t="shared" si="114"/>
        <v>0</v>
      </c>
      <c r="P289" s="214">
        <f t="shared" si="114"/>
        <v>0</v>
      </c>
      <c r="Q289" s="214">
        <f t="shared" si="114"/>
        <v>0</v>
      </c>
      <c r="R289" s="214">
        <f t="shared" si="114"/>
        <v>0</v>
      </c>
      <c r="S289" s="214">
        <f t="shared" si="114"/>
        <v>0</v>
      </c>
      <c r="T289" s="214">
        <f t="shared" si="114"/>
        <v>0</v>
      </c>
      <c r="U289" s="214">
        <f t="shared" si="114"/>
        <v>0</v>
      </c>
      <c r="V289" s="222">
        <f t="shared" si="113"/>
        <v>0</v>
      </c>
      <c r="W289" s="394"/>
    </row>
    <row r="290" spans="1:23" ht="15" hidden="1" customHeight="1" x14ac:dyDescent="0.2">
      <c r="A290" s="252"/>
      <c r="B290" s="197"/>
      <c r="C290" s="189"/>
      <c r="F290" s="198"/>
      <c r="G290" s="212" t="s">
        <v>93</v>
      </c>
      <c r="H290" s="213"/>
      <c r="I290" s="225" t="s">
        <v>83</v>
      </c>
      <c r="J290" s="214">
        <f>(ROUND(J288,2)+ROUND(J289,10))*ROUND($E296,0)/($I$6-ROUND($E296,0))</f>
        <v>0</v>
      </c>
      <c r="K290" s="214">
        <f t="shared" ref="K290:U290" si="115">(ROUND(K288,2)+ROUND(K289,10))*ROUND($E296,0)/($I$6-ROUND($E296,0))</f>
        <v>0</v>
      </c>
      <c r="L290" s="214">
        <f t="shared" si="115"/>
        <v>0</v>
      </c>
      <c r="M290" s="214">
        <f t="shared" si="115"/>
        <v>0</v>
      </c>
      <c r="N290" s="214">
        <f t="shared" si="115"/>
        <v>0</v>
      </c>
      <c r="O290" s="214">
        <f t="shared" si="115"/>
        <v>0</v>
      </c>
      <c r="P290" s="214">
        <f t="shared" si="115"/>
        <v>0</v>
      </c>
      <c r="Q290" s="214">
        <f t="shared" si="115"/>
        <v>0</v>
      </c>
      <c r="R290" s="214">
        <f t="shared" si="115"/>
        <v>0</v>
      </c>
      <c r="S290" s="214">
        <f t="shared" si="115"/>
        <v>0</v>
      </c>
      <c r="T290" s="214">
        <f t="shared" si="115"/>
        <v>0</v>
      </c>
      <c r="U290" s="214">
        <f t="shared" si="115"/>
        <v>0</v>
      </c>
      <c r="V290" s="222">
        <f t="shared" si="113"/>
        <v>0</v>
      </c>
      <c r="W290" s="394"/>
    </row>
    <row r="291" spans="1:23" ht="15" hidden="1" customHeight="1" x14ac:dyDescent="0.2">
      <c r="A291" s="252"/>
      <c r="B291" s="197"/>
      <c r="C291" s="189"/>
      <c r="D291" s="189"/>
      <c r="E291" s="189"/>
      <c r="F291" s="198"/>
      <c r="G291" s="212" t="s">
        <v>94</v>
      </c>
      <c r="H291" s="213"/>
      <c r="I291" s="225" t="s">
        <v>83</v>
      </c>
      <c r="J291" s="214">
        <f>ROUND(J288,2)+ROUND(J289,10)+ROUND(J290,10)</f>
        <v>0</v>
      </c>
      <c r="K291" s="214">
        <f t="shared" ref="K291:U291" si="116">ROUND(K288,2)+ROUND(K289,10)+ROUND(K290,10)</f>
        <v>0</v>
      </c>
      <c r="L291" s="214">
        <f t="shared" si="116"/>
        <v>0</v>
      </c>
      <c r="M291" s="214">
        <f t="shared" si="116"/>
        <v>0</v>
      </c>
      <c r="N291" s="214">
        <f t="shared" si="116"/>
        <v>0</v>
      </c>
      <c r="O291" s="214">
        <f t="shared" si="116"/>
        <v>0</v>
      </c>
      <c r="P291" s="214">
        <f t="shared" si="116"/>
        <v>0</v>
      </c>
      <c r="Q291" s="214">
        <f t="shared" si="116"/>
        <v>0</v>
      </c>
      <c r="R291" s="214">
        <f t="shared" si="116"/>
        <v>0</v>
      </c>
      <c r="S291" s="214">
        <f t="shared" si="116"/>
        <v>0</v>
      </c>
      <c r="T291" s="214">
        <f t="shared" si="116"/>
        <v>0</v>
      </c>
      <c r="U291" s="214">
        <f t="shared" si="116"/>
        <v>0</v>
      </c>
      <c r="V291" s="222">
        <f t="shared" si="113"/>
        <v>0</v>
      </c>
      <c r="W291" s="394"/>
    </row>
    <row r="292" spans="1:23" ht="15" customHeight="1" x14ac:dyDescent="0.2">
      <c r="A292" s="250"/>
      <c r="B292" s="204" t="s">
        <v>91</v>
      </c>
      <c r="C292" s="189"/>
      <c r="D292" s="189"/>
      <c r="E292" s="189"/>
      <c r="F292" s="198"/>
      <c r="G292" s="228" t="str">
        <f>IF(D287="Stundenanteil","Errechneter Stellenanteil",IF(D287="Stellenanteil","Stellenanteil:",""))</f>
        <v/>
      </c>
      <c r="H292" s="211"/>
      <c r="I292" s="193"/>
      <c r="J292" s="500">
        <f t="shared" ref="J292:U292" si="117">IF(AND($D287="Stellenanteil",$E297&gt;0,J294&gt;0),ROUND($E297,4),IF(AND($D287="Stundenanteil",J286&gt;0),ROUND(J291/ROUND(J286,2),4),0))</f>
        <v>0</v>
      </c>
      <c r="K292" s="500">
        <f t="shared" si="117"/>
        <v>0</v>
      </c>
      <c r="L292" s="500">
        <f t="shared" si="117"/>
        <v>0</v>
      </c>
      <c r="M292" s="500">
        <f t="shared" si="117"/>
        <v>0</v>
      </c>
      <c r="N292" s="500">
        <f t="shared" si="117"/>
        <v>0</v>
      </c>
      <c r="O292" s="500">
        <f t="shared" si="117"/>
        <v>0</v>
      </c>
      <c r="P292" s="500">
        <f t="shared" si="117"/>
        <v>0</v>
      </c>
      <c r="Q292" s="500">
        <f t="shared" si="117"/>
        <v>0</v>
      </c>
      <c r="R292" s="500">
        <f t="shared" si="117"/>
        <v>0</v>
      </c>
      <c r="S292" s="500">
        <f t="shared" si="117"/>
        <v>0</v>
      </c>
      <c r="T292" s="500">
        <f t="shared" si="117"/>
        <v>0</v>
      </c>
      <c r="U292" s="500">
        <f t="shared" si="117"/>
        <v>0</v>
      </c>
      <c r="V292" s="501"/>
      <c r="W292" s="394"/>
    </row>
    <row r="293" spans="1:23" ht="15" customHeight="1" x14ac:dyDescent="0.2">
      <c r="A293" s="250"/>
      <c r="B293" s="197"/>
      <c r="C293" s="196" t="s">
        <v>97</v>
      </c>
      <c r="E293" s="249"/>
      <c r="F293" s="198"/>
      <c r="G293" s="195" t="s">
        <v>84</v>
      </c>
      <c r="H293" s="207"/>
      <c r="I293" s="191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1"/>
      <c r="W293" s="394"/>
    </row>
    <row r="294" spans="1:23" ht="15" customHeight="1" x14ac:dyDescent="0.2">
      <c r="A294" s="250"/>
      <c r="B294" s="197"/>
      <c r="F294" s="200"/>
      <c r="G294" s="194" t="s">
        <v>100</v>
      </c>
      <c r="H294" s="209"/>
      <c r="I294" s="226" t="s">
        <v>28</v>
      </c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461">
        <f>SUMPRODUCT(ROUND(J294:U294,2))</f>
        <v>0</v>
      </c>
      <c r="W294" s="394"/>
    </row>
    <row r="295" spans="1:23" ht="15" customHeight="1" x14ac:dyDescent="0.2">
      <c r="A295" s="252">
        <f>IF($D287="Stundenanteil",1,0)</f>
        <v>0</v>
      </c>
      <c r="B295" s="197"/>
      <c r="C295" s="196" t="str">
        <f>IF(D287="Stundenanteil","wöchentliche Arbeitszeit (in h):","")</f>
        <v/>
      </c>
      <c r="D295" s="189"/>
      <c r="E295" s="263"/>
      <c r="F295" s="200"/>
      <c r="G295" s="192" t="s">
        <v>229</v>
      </c>
      <c r="H295" s="208"/>
      <c r="I295" s="226" t="s">
        <v>28</v>
      </c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461">
        <f>SUMPRODUCT(ROUND(J295:U295,2))</f>
        <v>0</v>
      </c>
      <c r="W295" s="394"/>
    </row>
    <row r="296" spans="1:23" ht="15" customHeight="1" x14ac:dyDescent="0.2">
      <c r="A296" s="252">
        <f>IF($D287="Stundenanteil",1,0)</f>
        <v>0</v>
      </c>
      <c r="B296" s="197"/>
      <c r="C296" s="196" t="str">
        <f>IF(D287="Stundenanteil","Urlaubsanspruch (in AT):","")</f>
        <v/>
      </c>
      <c r="D296" s="189"/>
      <c r="E296" s="264"/>
      <c r="F296" s="200"/>
      <c r="G296" s="192"/>
      <c r="H296" s="208"/>
      <c r="I296" s="226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3"/>
      <c r="W296" s="394"/>
    </row>
    <row r="297" spans="1:23" ht="15" customHeight="1" x14ac:dyDescent="0.2">
      <c r="A297" s="252">
        <f>IF($D287="Stellenanteil",1,0)</f>
        <v>0</v>
      </c>
      <c r="B297" s="197"/>
      <c r="C297" s="196" t="str">
        <f>IF(D287="Stellenanteil","Stellenanteil (in %):","")</f>
        <v/>
      </c>
      <c r="D297" s="189"/>
      <c r="E297" s="227"/>
      <c r="F297" s="198"/>
      <c r="G297" s="195" t="s">
        <v>88</v>
      </c>
      <c r="H297" s="207"/>
      <c r="I297" s="191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1"/>
      <c r="W297" s="394"/>
    </row>
    <row r="298" spans="1:23" ht="15" customHeight="1" x14ac:dyDescent="0.2">
      <c r="A298" s="250"/>
      <c r="B298" s="197"/>
      <c r="F298" s="198"/>
      <c r="G298" s="194" t="s">
        <v>86</v>
      </c>
      <c r="H298" s="209"/>
      <c r="I298" s="226" t="s">
        <v>28</v>
      </c>
      <c r="J298" s="459">
        <f>ROUND(ROUND(J294,2)*J292,2)</f>
        <v>0</v>
      </c>
      <c r="K298" s="459">
        <f t="shared" ref="K298:U298" si="118">ROUND(ROUND(K294,2)*K292,2)</f>
        <v>0</v>
      </c>
      <c r="L298" s="459">
        <f t="shared" si="118"/>
        <v>0</v>
      </c>
      <c r="M298" s="459">
        <f t="shared" si="118"/>
        <v>0</v>
      </c>
      <c r="N298" s="459">
        <f t="shared" si="118"/>
        <v>0</v>
      </c>
      <c r="O298" s="459">
        <f t="shared" si="118"/>
        <v>0</v>
      </c>
      <c r="P298" s="459">
        <f t="shared" si="118"/>
        <v>0</v>
      </c>
      <c r="Q298" s="459">
        <f t="shared" si="118"/>
        <v>0</v>
      </c>
      <c r="R298" s="459">
        <f t="shared" si="118"/>
        <v>0</v>
      </c>
      <c r="S298" s="459">
        <f t="shared" si="118"/>
        <v>0</v>
      </c>
      <c r="T298" s="459">
        <f t="shared" si="118"/>
        <v>0</v>
      </c>
      <c r="U298" s="459">
        <f t="shared" si="118"/>
        <v>0</v>
      </c>
      <c r="V298" s="461">
        <f>SUMPRODUCT(ROUND(J298:U298,2))</f>
        <v>0</v>
      </c>
      <c r="W298" s="394"/>
    </row>
    <row r="299" spans="1:23" ht="15" customHeight="1" x14ac:dyDescent="0.2">
      <c r="A299" s="250"/>
      <c r="B299" s="197"/>
      <c r="F299" s="198"/>
      <c r="G299" s="192" t="s">
        <v>230</v>
      </c>
      <c r="H299" s="208"/>
      <c r="I299" s="226" t="s">
        <v>28</v>
      </c>
      <c r="J299" s="459">
        <f>ROUND(ROUND(J295,2)*J292,2)</f>
        <v>0</v>
      </c>
      <c r="K299" s="459">
        <f t="shared" ref="K299:U299" si="119">ROUND(ROUND(K295,2)*K292,2)</f>
        <v>0</v>
      </c>
      <c r="L299" s="459">
        <f t="shared" si="119"/>
        <v>0</v>
      </c>
      <c r="M299" s="459">
        <f t="shared" si="119"/>
        <v>0</v>
      </c>
      <c r="N299" s="459">
        <f t="shared" si="119"/>
        <v>0</v>
      </c>
      <c r="O299" s="459">
        <f t="shared" si="119"/>
        <v>0</v>
      </c>
      <c r="P299" s="459">
        <f t="shared" si="119"/>
        <v>0</v>
      </c>
      <c r="Q299" s="459">
        <f t="shared" si="119"/>
        <v>0</v>
      </c>
      <c r="R299" s="459">
        <f t="shared" si="119"/>
        <v>0</v>
      </c>
      <c r="S299" s="459">
        <f t="shared" si="119"/>
        <v>0</v>
      </c>
      <c r="T299" s="459">
        <f t="shared" si="119"/>
        <v>0</v>
      </c>
      <c r="U299" s="459">
        <f t="shared" si="119"/>
        <v>0</v>
      </c>
      <c r="V299" s="461">
        <f>SUMPRODUCT(ROUND(J299:U299,2))</f>
        <v>0</v>
      </c>
      <c r="W299" s="394"/>
    </row>
    <row r="300" spans="1:23" ht="15" customHeight="1" thickBot="1" x14ac:dyDescent="0.25">
      <c r="A300" s="250"/>
      <c r="B300" s="231"/>
      <c r="C300" s="232"/>
      <c r="D300" s="232"/>
      <c r="E300" s="232"/>
      <c r="F300" s="233"/>
      <c r="G300" s="437" t="str">
        <f>$P$26</f>
        <v>Pauschale für Sozialabgaben inkl. Berufsgenossenschaft</v>
      </c>
      <c r="H300" s="438"/>
      <c r="I300" s="439" t="s">
        <v>28</v>
      </c>
      <c r="J300" s="460">
        <f>ROUND(J299*$U$26,2)</f>
        <v>0</v>
      </c>
      <c r="K300" s="460">
        <f t="shared" ref="K300:U300" si="120">ROUND(K299*$U$26,2)</f>
        <v>0</v>
      </c>
      <c r="L300" s="460">
        <f t="shared" si="120"/>
        <v>0</v>
      </c>
      <c r="M300" s="460">
        <f t="shared" si="120"/>
        <v>0</v>
      </c>
      <c r="N300" s="460">
        <f t="shared" si="120"/>
        <v>0</v>
      </c>
      <c r="O300" s="460">
        <f t="shared" si="120"/>
        <v>0</v>
      </c>
      <c r="P300" s="460">
        <f t="shared" si="120"/>
        <v>0</v>
      </c>
      <c r="Q300" s="460">
        <f t="shared" si="120"/>
        <v>0</v>
      </c>
      <c r="R300" s="460">
        <f t="shared" si="120"/>
        <v>0</v>
      </c>
      <c r="S300" s="460">
        <f t="shared" si="120"/>
        <v>0</v>
      </c>
      <c r="T300" s="460">
        <f t="shared" si="120"/>
        <v>0</v>
      </c>
      <c r="U300" s="460">
        <f t="shared" si="120"/>
        <v>0</v>
      </c>
      <c r="V300" s="462">
        <f>SUMPRODUCT(ROUND(J300:U300,2))</f>
        <v>0</v>
      </c>
      <c r="W300" s="394">
        <f>IF(COUNTIF(V283:V300,"&gt;0")&gt;0,1,0)</f>
        <v>0</v>
      </c>
    </row>
    <row r="301" spans="1:23" ht="15" customHeight="1" thickTop="1" x14ac:dyDescent="0.2">
      <c r="A301" s="250"/>
      <c r="B301" s="197"/>
      <c r="C301" s="189"/>
      <c r="D301" s="189"/>
      <c r="E301" s="189"/>
      <c r="F301" s="198"/>
      <c r="G301" s="215" t="s">
        <v>99</v>
      </c>
      <c r="H301" s="216"/>
      <c r="I301" s="217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9"/>
      <c r="W301" s="394"/>
    </row>
    <row r="302" spans="1:23" ht="15" customHeight="1" x14ac:dyDescent="0.2">
      <c r="A302" s="250"/>
      <c r="B302" s="204" t="s">
        <v>5</v>
      </c>
      <c r="C302" s="189"/>
      <c r="D302" s="701"/>
      <c r="E302" s="702"/>
      <c r="F302" s="199"/>
      <c r="G302" s="190" t="s">
        <v>59</v>
      </c>
      <c r="H302" s="206"/>
      <c r="I302" s="191"/>
      <c r="J302" s="499"/>
      <c r="K302" s="499"/>
      <c r="L302" s="499"/>
      <c r="M302" s="499"/>
      <c r="N302" s="499"/>
      <c r="O302" s="499"/>
      <c r="P302" s="499"/>
      <c r="Q302" s="499"/>
      <c r="R302" s="499"/>
      <c r="S302" s="499"/>
      <c r="T302" s="499"/>
      <c r="U302" s="499"/>
      <c r="V302" s="201"/>
      <c r="W302" s="394"/>
    </row>
    <row r="303" spans="1:23" ht="15" customHeight="1" x14ac:dyDescent="0.2">
      <c r="A303" s="252">
        <f>IF($D305="Stundenanteil",1,0)</f>
        <v>0</v>
      </c>
      <c r="B303" s="204" t="s">
        <v>60</v>
      </c>
      <c r="C303" s="189"/>
      <c r="D303" s="701"/>
      <c r="E303" s="702"/>
      <c r="F303" s="199"/>
      <c r="G303" s="195" t="s">
        <v>81</v>
      </c>
      <c r="H303" s="207"/>
      <c r="I303" s="191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1"/>
      <c r="W303" s="394"/>
    </row>
    <row r="304" spans="1:23" ht="15" customHeight="1" x14ac:dyDescent="0.2">
      <c r="A304" s="252">
        <f>IF($D305="Stundenanteil",1,0)</f>
        <v>0</v>
      </c>
      <c r="B304" s="197"/>
      <c r="C304" s="189"/>
      <c r="D304" s="189"/>
      <c r="E304" s="189"/>
      <c r="F304" s="198"/>
      <c r="G304" s="192" t="s">
        <v>89</v>
      </c>
      <c r="H304" s="208"/>
      <c r="I304" s="223" t="s">
        <v>83</v>
      </c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  <c r="V304" s="461">
        <f t="shared" ref="V304:V309" si="121">SUMPRODUCT(ROUND(J304:U304,2))</f>
        <v>0</v>
      </c>
      <c r="W304" s="394"/>
    </row>
    <row r="305" spans="1:23" ht="15" customHeight="1" x14ac:dyDescent="0.2">
      <c r="A305" s="252">
        <f>IF($D305="Stundenanteil",1,0)</f>
        <v>0</v>
      </c>
      <c r="B305" s="204" t="s">
        <v>80</v>
      </c>
      <c r="C305" s="189"/>
      <c r="D305" s="701" t="s">
        <v>0</v>
      </c>
      <c r="E305" s="702"/>
      <c r="F305" s="199"/>
      <c r="G305" s="192" t="s">
        <v>95</v>
      </c>
      <c r="H305" s="210" t="s">
        <v>87</v>
      </c>
      <c r="I305" s="223" t="s">
        <v>83</v>
      </c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461">
        <f t="shared" si="121"/>
        <v>0</v>
      </c>
      <c r="W305" s="394"/>
    </row>
    <row r="306" spans="1:23" ht="15" customHeight="1" x14ac:dyDescent="0.2">
      <c r="A306" s="252">
        <f>IF($D305="Stundenanteil",1,0)</f>
        <v>0</v>
      </c>
      <c r="B306" s="197"/>
      <c r="C306" s="189"/>
      <c r="D306" s="189"/>
      <c r="E306" s="189"/>
      <c r="F306" s="198"/>
      <c r="G306" s="192"/>
      <c r="H306" s="210" t="s">
        <v>90</v>
      </c>
      <c r="I306" s="224" t="s">
        <v>83</v>
      </c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461">
        <f t="shared" si="121"/>
        <v>0</v>
      </c>
      <c r="W306" s="394"/>
    </row>
    <row r="307" spans="1:23" ht="15" hidden="1" customHeight="1" x14ac:dyDescent="0.2">
      <c r="A307" s="252"/>
      <c r="B307" s="197"/>
      <c r="C307" s="189"/>
      <c r="F307" s="198"/>
      <c r="G307" s="212" t="s">
        <v>92</v>
      </c>
      <c r="H307" s="213"/>
      <c r="I307" s="225" t="s">
        <v>83</v>
      </c>
      <c r="J307" s="214">
        <f>IF(ROUND(J304,2)-ROUND(J305,2)=0,0,ROUND(J306,2)/(ROUND(J304,2)-ROUND(J305,2))*ROUND(J305,2))</f>
        <v>0</v>
      </c>
      <c r="K307" s="214">
        <f t="shared" ref="K307:U307" si="122">IF(ROUND(K304,2)-ROUND(K305,2)=0,0,ROUND(K306,2)/(ROUND(K304,2)-ROUND(K305,2))*ROUND(K305,2))</f>
        <v>0</v>
      </c>
      <c r="L307" s="214">
        <f t="shared" si="122"/>
        <v>0</v>
      </c>
      <c r="M307" s="214">
        <f t="shared" si="122"/>
        <v>0</v>
      </c>
      <c r="N307" s="214">
        <f t="shared" si="122"/>
        <v>0</v>
      </c>
      <c r="O307" s="214">
        <f t="shared" si="122"/>
        <v>0</v>
      </c>
      <c r="P307" s="214">
        <f t="shared" si="122"/>
        <v>0</v>
      </c>
      <c r="Q307" s="214">
        <f t="shared" si="122"/>
        <v>0</v>
      </c>
      <c r="R307" s="214">
        <f t="shared" si="122"/>
        <v>0</v>
      </c>
      <c r="S307" s="214">
        <f t="shared" si="122"/>
        <v>0</v>
      </c>
      <c r="T307" s="214">
        <f t="shared" si="122"/>
        <v>0</v>
      </c>
      <c r="U307" s="214">
        <f t="shared" si="122"/>
        <v>0</v>
      </c>
      <c r="V307" s="222">
        <f t="shared" si="121"/>
        <v>0</v>
      </c>
      <c r="W307" s="394"/>
    </row>
    <row r="308" spans="1:23" ht="15" hidden="1" customHeight="1" x14ac:dyDescent="0.2">
      <c r="A308" s="252"/>
      <c r="B308" s="197"/>
      <c r="C308" s="189"/>
      <c r="F308" s="198"/>
      <c r="G308" s="212" t="s">
        <v>93</v>
      </c>
      <c r="H308" s="213"/>
      <c r="I308" s="225" t="s">
        <v>83</v>
      </c>
      <c r="J308" s="214">
        <f>(ROUND(J306,2)+ROUND(J307,10))*ROUND($E314,0)/($I$6-ROUND($E314,0))</f>
        <v>0</v>
      </c>
      <c r="K308" s="214">
        <f t="shared" ref="K308:U308" si="123">(ROUND(K306,2)+ROUND(K307,10))*ROUND($E314,0)/($I$6-ROUND($E314,0))</f>
        <v>0</v>
      </c>
      <c r="L308" s="214">
        <f t="shared" si="123"/>
        <v>0</v>
      </c>
      <c r="M308" s="214">
        <f t="shared" si="123"/>
        <v>0</v>
      </c>
      <c r="N308" s="214">
        <f t="shared" si="123"/>
        <v>0</v>
      </c>
      <c r="O308" s="214">
        <f t="shared" si="123"/>
        <v>0</v>
      </c>
      <c r="P308" s="214">
        <f t="shared" si="123"/>
        <v>0</v>
      </c>
      <c r="Q308" s="214">
        <f t="shared" si="123"/>
        <v>0</v>
      </c>
      <c r="R308" s="214">
        <f t="shared" si="123"/>
        <v>0</v>
      </c>
      <c r="S308" s="214">
        <f t="shared" si="123"/>
        <v>0</v>
      </c>
      <c r="T308" s="214">
        <f t="shared" si="123"/>
        <v>0</v>
      </c>
      <c r="U308" s="214">
        <f t="shared" si="123"/>
        <v>0</v>
      </c>
      <c r="V308" s="222">
        <f t="shared" si="121"/>
        <v>0</v>
      </c>
      <c r="W308" s="394"/>
    </row>
    <row r="309" spans="1:23" ht="15" hidden="1" customHeight="1" x14ac:dyDescent="0.2">
      <c r="A309" s="252"/>
      <c r="B309" s="197"/>
      <c r="C309" s="189"/>
      <c r="D309" s="189"/>
      <c r="E309" s="189"/>
      <c r="F309" s="198"/>
      <c r="G309" s="212" t="s">
        <v>94</v>
      </c>
      <c r="H309" s="213"/>
      <c r="I309" s="225" t="s">
        <v>83</v>
      </c>
      <c r="J309" s="214">
        <f>ROUND(J306,2)+ROUND(J307,10)+ROUND(J308,10)</f>
        <v>0</v>
      </c>
      <c r="K309" s="214">
        <f t="shared" ref="K309:U309" si="124">ROUND(K306,2)+ROUND(K307,10)+ROUND(K308,10)</f>
        <v>0</v>
      </c>
      <c r="L309" s="214">
        <f t="shared" si="124"/>
        <v>0</v>
      </c>
      <c r="M309" s="214">
        <f t="shared" si="124"/>
        <v>0</v>
      </c>
      <c r="N309" s="214">
        <f t="shared" si="124"/>
        <v>0</v>
      </c>
      <c r="O309" s="214">
        <f t="shared" si="124"/>
        <v>0</v>
      </c>
      <c r="P309" s="214">
        <f t="shared" si="124"/>
        <v>0</v>
      </c>
      <c r="Q309" s="214">
        <f t="shared" si="124"/>
        <v>0</v>
      </c>
      <c r="R309" s="214">
        <f t="shared" si="124"/>
        <v>0</v>
      </c>
      <c r="S309" s="214">
        <f t="shared" si="124"/>
        <v>0</v>
      </c>
      <c r="T309" s="214">
        <f t="shared" si="124"/>
        <v>0</v>
      </c>
      <c r="U309" s="214">
        <f t="shared" si="124"/>
        <v>0</v>
      </c>
      <c r="V309" s="222">
        <f t="shared" si="121"/>
        <v>0</v>
      </c>
      <c r="W309" s="394"/>
    </row>
    <row r="310" spans="1:23" ht="15" customHeight="1" x14ac:dyDescent="0.2">
      <c r="A310" s="250"/>
      <c r="B310" s="204" t="s">
        <v>91</v>
      </c>
      <c r="C310" s="189"/>
      <c r="D310" s="189"/>
      <c r="E310" s="189"/>
      <c r="F310" s="198"/>
      <c r="G310" s="228" t="str">
        <f>IF(D305="Stundenanteil","Errechneter Stellenanteil",IF(D305="Stellenanteil","Stellenanteil:",""))</f>
        <v/>
      </c>
      <c r="H310" s="211"/>
      <c r="I310" s="193"/>
      <c r="J310" s="500">
        <f t="shared" ref="J310:U310" si="125">IF(AND($D305="Stellenanteil",$E315&gt;0,J312&gt;0),ROUND($E315,4),IF(AND($D305="Stundenanteil",J304&gt;0),ROUND(J309/ROUND(J304,2),4),0))</f>
        <v>0</v>
      </c>
      <c r="K310" s="500">
        <f t="shared" si="125"/>
        <v>0</v>
      </c>
      <c r="L310" s="500">
        <f t="shared" si="125"/>
        <v>0</v>
      </c>
      <c r="M310" s="500">
        <f t="shared" si="125"/>
        <v>0</v>
      </c>
      <c r="N310" s="500">
        <f t="shared" si="125"/>
        <v>0</v>
      </c>
      <c r="O310" s="500">
        <f t="shared" si="125"/>
        <v>0</v>
      </c>
      <c r="P310" s="500">
        <f t="shared" si="125"/>
        <v>0</v>
      </c>
      <c r="Q310" s="500">
        <f t="shared" si="125"/>
        <v>0</v>
      </c>
      <c r="R310" s="500">
        <f t="shared" si="125"/>
        <v>0</v>
      </c>
      <c r="S310" s="500">
        <f t="shared" si="125"/>
        <v>0</v>
      </c>
      <c r="T310" s="500">
        <f t="shared" si="125"/>
        <v>0</v>
      </c>
      <c r="U310" s="500">
        <f t="shared" si="125"/>
        <v>0</v>
      </c>
      <c r="V310" s="501"/>
      <c r="W310" s="394"/>
    </row>
    <row r="311" spans="1:23" ht="15" customHeight="1" x14ac:dyDescent="0.2">
      <c r="A311" s="250"/>
      <c r="B311" s="197"/>
      <c r="C311" s="196" t="s">
        <v>97</v>
      </c>
      <c r="E311" s="249"/>
      <c r="F311" s="198"/>
      <c r="G311" s="195" t="s">
        <v>84</v>
      </c>
      <c r="H311" s="207"/>
      <c r="I311" s="191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1"/>
      <c r="W311" s="394"/>
    </row>
    <row r="312" spans="1:23" ht="15" customHeight="1" x14ac:dyDescent="0.2">
      <c r="A312" s="250"/>
      <c r="B312" s="197"/>
      <c r="F312" s="200"/>
      <c r="G312" s="194" t="s">
        <v>100</v>
      </c>
      <c r="H312" s="209"/>
      <c r="I312" s="226" t="s">
        <v>28</v>
      </c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461">
        <f>SUMPRODUCT(ROUND(J312:U312,2))</f>
        <v>0</v>
      </c>
      <c r="W312" s="394"/>
    </row>
    <row r="313" spans="1:23" ht="15" customHeight="1" x14ac:dyDescent="0.2">
      <c r="A313" s="252">
        <f>IF($D305="Stundenanteil",1,0)</f>
        <v>0</v>
      </c>
      <c r="B313" s="197"/>
      <c r="C313" s="196" t="str">
        <f>IF(D305="Stundenanteil","wöchentliche Arbeitszeit (in h):","")</f>
        <v/>
      </c>
      <c r="D313" s="189"/>
      <c r="E313" s="263"/>
      <c r="F313" s="200"/>
      <c r="G313" s="192" t="s">
        <v>229</v>
      </c>
      <c r="H313" s="208"/>
      <c r="I313" s="226" t="s">
        <v>28</v>
      </c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461">
        <f>SUMPRODUCT(ROUND(J313:U313,2))</f>
        <v>0</v>
      </c>
      <c r="W313" s="394"/>
    </row>
    <row r="314" spans="1:23" ht="15" customHeight="1" x14ac:dyDescent="0.2">
      <c r="A314" s="252">
        <f>IF($D305="Stundenanteil",1,0)</f>
        <v>0</v>
      </c>
      <c r="B314" s="197"/>
      <c r="C314" s="196" t="str">
        <f>IF(D305="Stundenanteil","Urlaubsanspruch (in AT):","")</f>
        <v/>
      </c>
      <c r="D314" s="189"/>
      <c r="E314" s="264"/>
      <c r="F314" s="200"/>
      <c r="G314" s="192"/>
      <c r="H314" s="208"/>
      <c r="I314" s="226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3"/>
      <c r="W314" s="394"/>
    </row>
    <row r="315" spans="1:23" ht="15" customHeight="1" x14ac:dyDescent="0.2">
      <c r="A315" s="252">
        <f>IF($D305="Stellenanteil",1,0)</f>
        <v>0</v>
      </c>
      <c r="B315" s="197"/>
      <c r="C315" s="196" t="str">
        <f>IF(D305="Stellenanteil","Stellenanteil (in %):","")</f>
        <v/>
      </c>
      <c r="D315" s="189"/>
      <c r="E315" s="227"/>
      <c r="F315" s="198"/>
      <c r="G315" s="195" t="s">
        <v>88</v>
      </c>
      <c r="H315" s="207"/>
      <c r="I315" s="191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1"/>
      <c r="W315" s="394"/>
    </row>
    <row r="316" spans="1:23" ht="15" customHeight="1" x14ac:dyDescent="0.2">
      <c r="A316" s="250"/>
      <c r="B316" s="197"/>
      <c r="F316" s="198"/>
      <c r="G316" s="194" t="s">
        <v>86</v>
      </c>
      <c r="H316" s="209"/>
      <c r="I316" s="226" t="s">
        <v>28</v>
      </c>
      <c r="J316" s="459">
        <f>ROUND(ROUND(J312,2)*J310,2)</f>
        <v>0</v>
      </c>
      <c r="K316" s="459">
        <f t="shared" ref="K316:U316" si="126">ROUND(ROUND(K312,2)*K310,2)</f>
        <v>0</v>
      </c>
      <c r="L316" s="459">
        <f t="shared" si="126"/>
        <v>0</v>
      </c>
      <c r="M316" s="459">
        <f t="shared" si="126"/>
        <v>0</v>
      </c>
      <c r="N316" s="459">
        <f t="shared" si="126"/>
        <v>0</v>
      </c>
      <c r="O316" s="459">
        <f t="shared" si="126"/>
        <v>0</v>
      </c>
      <c r="P316" s="459">
        <f t="shared" si="126"/>
        <v>0</v>
      </c>
      <c r="Q316" s="459">
        <f t="shared" si="126"/>
        <v>0</v>
      </c>
      <c r="R316" s="459">
        <f t="shared" si="126"/>
        <v>0</v>
      </c>
      <c r="S316" s="459">
        <f t="shared" si="126"/>
        <v>0</v>
      </c>
      <c r="T316" s="459">
        <f t="shared" si="126"/>
        <v>0</v>
      </c>
      <c r="U316" s="459">
        <f t="shared" si="126"/>
        <v>0</v>
      </c>
      <c r="V316" s="461">
        <f>SUMPRODUCT(ROUND(J316:U316,2))</f>
        <v>0</v>
      </c>
      <c r="W316" s="394"/>
    </row>
    <row r="317" spans="1:23" ht="15" customHeight="1" x14ac:dyDescent="0.2">
      <c r="A317" s="250"/>
      <c r="B317" s="197"/>
      <c r="F317" s="198"/>
      <c r="G317" s="192" t="s">
        <v>230</v>
      </c>
      <c r="H317" s="208"/>
      <c r="I317" s="226" t="s">
        <v>28</v>
      </c>
      <c r="J317" s="459">
        <f>ROUND(ROUND(J313,2)*J310,2)</f>
        <v>0</v>
      </c>
      <c r="K317" s="459">
        <f t="shared" ref="K317:U317" si="127">ROUND(ROUND(K313,2)*K310,2)</f>
        <v>0</v>
      </c>
      <c r="L317" s="459">
        <f t="shared" si="127"/>
        <v>0</v>
      </c>
      <c r="M317" s="459">
        <f t="shared" si="127"/>
        <v>0</v>
      </c>
      <c r="N317" s="459">
        <f t="shared" si="127"/>
        <v>0</v>
      </c>
      <c r="O317" s="459">
        <f t="shared" si="127"/>
        <v>0</v>
      </c>
      <c r="P317" s="459">
        <f t="shared" si="127"/>
        <v>0</v>
      </c>
      <c r="Q317" s="459">
        <f t="shared" si="127"/>
        <v>0</v>
      </c>
      <c r="R317" s="459">
        <f t="shared" si="127"/>
        <v>0</v>
      </c>
      <c r="S317" s="459">
        <f t="shared" si="127"/>
        <v>0</v>
      </c>
      <c r="T317" s="459">
        <f t="shared" si="127"/>
        <v>0</v>
      </c>
      <c r="U317" s="459">
        <f t="shared" si="127"/>
        <v>0</v>
      </c>
      <c r="V317" s="461">
        <f>SUMPRODUCT(ROUND(J317:U317,2))</f>
        <v>0</v>
      </c>
      <c r="W317" s="394"/>
    </row>
    <row r="318" spans="1:23" ht="15" customHeight="1" thickBot="1" x14ac:dyDescent="0.25">
      <c r="A318" s="250"/>
      <c r="B318" s="231"/>
      <c r="C318" s="232"/>
      <c r="D318" s="232"/>
      <c r="E318" s="232"/>
      <c r="F318" s="233"/>
      <c r="G318" s="437" t="str">
        <f>$P$26</f>
        <v>Pauschale für Sozialabgaben inkl. Berufsgenossenschaft</v>
      </c>
      <c r="H318" s="438"/>
      <c r="I318" s="439" t="s">
        <v>28</v>
      </c>
      <c r="J318" s="460">
        <f>ROUND(J317*$U$26,2)</f>
        <v>0</v>
      </c>
      <c r="K318" s="460">
        <f t="shared" ref="K318:U318" si="128">ROUND(K317*$U$26,2)</f>
        <v>0</v>
      </c>
      <c r="L318" s="460">
        <f t="shared" si="128"/>
        <v>0</v>
      </c>
      <c r="M318" s="460">
        <f t="shared" si="128"/>
        <v>0</v>
      </c>
      <c r="N318" s="460">
        <f t="shared" si="128"/>
        <v>0</v>
      </c>
      <c r="O318" s="460">
        <f t="shared" si="128"/>
        <v>0</v>
      </c>
      <c r="P318" s="460">
        <f t="shared" si="128"/>
        <v>0</v>
      </c>
      <c r="Q318" s="460">
        <f t="shared" si="128"/>
        <v>0</v>
      </c>
      <c r="R318" s="460">
        <f t="shared" si="128"/>
        <v>0</v>
      </c>
      <c r="S318" s="460">
        <f t="shared" si="128"/>
        <v>0</v>
      </c>
      <c r="T318" s="460">
        <f t="shared" si="128"/>
        <v>0</v>
      </c>
      <c r="U318" s="460">
        <f t="shared" si="128"/>
        <v>0</v>
      </c>
      <c r="V318" s="462">
        <f>SUMPRODUCT(ROUND(J318:U318,2))</f>
        <v>0</v>
      </c>
      <c r="W318" s="394">
        <f>IF(COUNTIF(V301:V318,"&gt;0")&gt;0,1,0)</f>
        <v>0</v>
      </c>
    </row>
    <row r="319" spans="1:23" ht="15" customHeight="1" thickTop="1" x14ac:dyDescent="0.2">
      <c r="A319" s="250"/>
      <c r="B319" s="197"/>
      <c r="C319" s="189"/>
      <c r="D319" s="189"/>
      <c r="E319" s="189"/>
      <c r="F319" s="198"/>
      <c r="G319" s="215" t="s">
        <v>99</v>
      </c>
      <c r="H319" s="216"/>
      <c r="I319" s="217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9"/>
      <c r="W319" s="394"/>
    </row>
    <row r="320" spans="1:23" ht="15" customHeight="1" x14ac:dyDescent="0.2">
      <c r="A320" s="250"/>
      <c r="B320" s="204" t="s">
        <v>5</v>
      </c>
      <c r="C320" s="189"/>
      <c r="D320" s="701"/>
      <c r="E320" s="702"/>
      <c r="F320" s="199"/>
      <c r="G320" s="190" t="s">
        <v>59</v>
      </c>
      <c r="H320" s="206"/>
      <c r="I320" s="191"/>
      <c r="J320" s="499"/>
      <c r="K320" s="499"/>
      <c r="L320" s="499"/>
      <c r="M320" s="499"/>
      <c r="N320" s="499"/>
      <c r="O320" s="499"/>
      <c r="P320" s="499"/>
      <c r="Q320" s="499"/>
      <c r="R320" s="499"/>
      <c r="S320" s="499"/>
      <c r="T320" s="499"/>
      <c r="U320" s="499"/>
      <c r="V320" s="201"/>
      <c r="W320" s="394"/>
    </row>
    <row r="321" spans="1:23" ht="15" customHeight="1" x14ac:dyDescent="0.2">
      <c r="A321" s="252">
        <f>IF($D323="Stundenanteil",1,0)</f>
        <v>0</v>
      </c>
      <c r="B321" s="204" t="s">
        <v>60</v>
      </c>
      <c r="C321" s="189"/>
      <c r="D321" s="701"/>
      <c r="E321" s="702"/>
      <c r="F321" s="199"/>
      <c r="G321" s="195" t="s">
        <v>81</v>
      </c>
      <c r="H321" s="207"/>
      <c r="I321" s="191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1"/>
      <c r="W321" s="394"/>
    </row>
    <row r="322" spans="1:23" ht="15" customHeight="1" x14ac:dyDescent="0.2">
      <c r="A322" s="252">
        <f>IF($D323="Stundenanteil",1,0)</f>
        <v>0</v>
      </c>
      <c r="B322" s="197"/>
      <c r="C322" s="189"/>
      <c r="D322" s="189"/>
      <c r="E322" s="189"/>
      <c r="F322" s="198"/>
      <c r="G322" s="192" t="s">
        <v>89</v>
      </c>
      <c r="H322" s="208"/>
      <c r="I322" s="223" t="s">
        <v>83</v>
      </c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461">
        <f t="shared" ref="V322:V327" si="129">SUMPRODUCT(ROUND(J322:U322,2))</f>
        <v>0</v>
      </c>
      <c r="W322" s="394"/>
    </row>
    <row r="323" spans="1:23" ht="15" customHeight="1" x14ac:dyDescent="0.2">
      <c r="A323" s="252">
        <f>IF($D323="Stundenanteil",1,0)</f>
        <v>0</v>
      </c>
      <c r="B323" s="204" t="s">
        <v>80</v>
      </c>
      <c r="C323" s="189"/>
      <c r="D323" s="701" t="s">
        <v>0</v>
      </c>
      <c r="E323" s="702"/>
      <c r="F323" s="199"/>
      <c r="G323" s="192" t="s">
        <v>95</v>
      </c>
      <c r="H323" s="210" t="s">
        <v>87</v>
      </c>
      <c r="I323" s="223" t="s">
        <v>83</v>
      </c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461">
        <f t="shared" si="129"/>
        <v>0</v>
      </c>
      <c r="W323" s="394"/>
    </row>
    <row r="324" spans="1:23" ht="15" customHeight="1" x14ac:dyDescent="0.2">
      <c r="A324" s="252">
        <f>IF($D323="Stundenanteil",1,0)</f>
        <v>0</v>
      </c>
      <c r="B324" s="197"/>
      <c r="C324" s="189"/>
      <c r="D324" s="189"/>
      <c r="E324" s="189"/>
      <c r="F324" s="198"/>
      <c r="G324" s="192"/>
      <c r="H324" s="210" t="s">
        <v>90</v>
      </c>
      <c r="I324" s="224" t="s">
        <v>83</v>
      </c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461">
        <f t="shared" si="129"/>
        <v>0</v>
      </c>
      <c r="W324" s="394"/>
    </row>
    <row r="325" spans="1:23" ht="15" hidden="1" customHeight="1" x14ac:dyDescent="0.2">
      <c r="A325" s="252"/>
      <c r="B325" s="197"/>
      <c r="C325" s="189"/>
      <c r="F325" s="198"/>
      <c r="G325" s="212" t="s">
        <v>92</v>
      </c>
      <c r="H325" s="213"/>
      <c r="I325" s="225" t="s">
        <v>83</v>
      </c>
      <c r="J325" s="214">
        <f>IF(ROUND(J322,2)-ROUND(J323,2)=0,0,ROUND(J324,2)/(ROUND(J322,2)-ROUND(J323,2))*ROUND(J323,2))</f>
        <v>0</v>
      </c>
      <c r="K325" s="214">
        <f t="shared" ref="K325:U325" si="130">IF(ROUND(K322,2)-ROUND(K323,2)=0,0,ROUND(K324,2)/(ROUND(K322,2)-ROUND(K323,2))*ROUND(K323,2))</f>
        <v>0</v>
      </c>
      <c r="L325" s="214">
        <f t="shared" si="130"/>
        <v>0</v>
      </c>
      <c r="M325" s="214">
        <f t="shared" si="130"/>
        <v>0</v>
      </c>
      <c r="N325" s="214">
        <f t="shared" si="130"/>
        <v>0</v>
      </c>
      <c r="O325" s="214">
        <f t="shared" si="130"/>
        <v>0</v>
      </c>
      <c r="P325" s="214">
        <f t="shared" si="130"/>
        <v>0</v>
      </c>
      <c r="Q325" s="214">
        <f t="shared" si="130"/>
        <v>0</v>
      </c>
      <c r="R325" s="214">
        <f t="shared" si="130"/>
        <v>0</v>
      </c>
      <c r="S325" s="214">
        <f t="shared" si="130"/>
        <v>0</v>
      </c>
      <c r="T325" s="214">
        <f t="shared" si="130"/>
        <v>0</v>
      </c>
      <c r="U325" s="214">
        <f t="shared" si="130"/>
        <v>0</v>
      </c>
      <c r="V325" s="222">
        <f t="shared" si="129"/>
        <v>0</v>
      </c>
      <c r="W325" s="394"/>
    </row>
    <row r="326" spans="1:23" ht="15" hidden="1" customHeight="1" x14ac:dyDescent="0.2">
      <c r="A326" s="252"/>
      <c r="B326" s="197"/>
      <c r="C326" s="189"/>
      <c r="F326" s="198"/>
      <c r="G326" s="212" t="s">
        <v>93</v>
      </c>
      <c r="H326" s="213"/>
      <c r="I326" s="225" t="s">
        <v>83</v>
      </c>
      <c r="J326" s="214">
        <f>(ROUND(J324,2)+ROUND(J325,10))*ROUND($E332,0)/($I$6-ROUND($E332,0))</f>
        <v>0</v>
      </c>
      <c r="K326" s="214">
        <f t="shared" ref="K326:U326" si="131">(ROUND(K324,2)+ROUND(K325,10))*ROUND($E332,0)/($I$6-ROUND($E332,0))</f>
        <v>0</v>
      </c>
      <c r="L326" s="214">
        <f t="shared" si="131"/>
        <v>0</v>
      </c>
      <c r="M326" s="214">
        <f t="shared" si="131"/>
        <v>0</v>
      </c>
      <c r="N326" s="214">
        <f t="shared" si="131"/>
        <v>0</v>
      </c>
      <c r="O326" s="214">
        <f t="shared" si="131"/>
        <v>0</v>
      </c>
      <c r="P326" s="214">
        <f t="shared" si="131"/>
        <v>0</v>
      </c>
      <c r="Q326" s="214">
        <f t="shared" si="131"/>
        <v>0</v>
      </c>
      <c r="R326" s="214">
        <f t="shared" si="131"/>
        <v>0</v>
      </c>
      <c r="S326" s="214">
        <f t="shared" si="131"/>
        <v>0</v>
      </c>
      <c r="T326" s="214">
        <f t="shared" si="131"/>
        <v>0</v>
      </c>
      <c r="U326" s="214">
        <f t="shared" si="131"/>
        <v>0</v>
      </c>
      <c r="V326" s="222">
        <f t="shared" si="129"/>
        <v>0</v>
      </c>
      <c r="W326" s="394"/>
    </row>
    <row r="327" spans="1:23" ht="15" hidden="1" customHeight="1" x14ac:dyDescent="0.2">
      <c r="A327" s="252"/>
      <c r="B327" s="197"/>
      <c r="C327" s="189"/>
      <c r="D327" s="189"/>
      <c r="E327" s="189"/>
      <c r="F327" s="198"/>
      <c r="G327" s="212" t="s">
        <v>94</v>
      </c>
      <c r="H327" s="213"/>
      <c r="I327" s="225" t="s">
        <v>83</v>
      </c>
      <c r="J327" s="214">
        <f>ROUND(J324,2)+ROUND(J325,10)+ROUND(J326,10)</f>
        <v>0</v>
      </c>
      <c r="K327" s="214">
        <f t="shared" ref="K327:U327" si="132">ROUND(K324,2)+ROUND(K325,10)+ROUND(K326,10)</f>
        <v>0</v>
      </c>
      <c r="L327" s="214">
        <f t="shared" si="132"/>
        <v>0</v>
      </c>
      <c r="M327" s="214">
        <f t="shared" si="132"/>
        <v>0</v>
      </c>
      <c r="N327" s="214">
        <f t="shared" si="132"/>
        <v>0</v>
      </c>
      <c r="O327" s="214">
        <f t="shared" si="132"/>
        <v>0</v>
      </c>
      <c r="P327" s="214">
        <f t="shared" si="132"/>
        <v>0</v>
      </c>
      <c r="Q327" s="214">
        <f t="shared" si="132"/>
        <v>0</v>
      </c>
      <c r="R327" s="214">
        <f t="shared" si="132"/>
        <v>0</v>
      </c>
      <c r="S327" s="214">
        <f t="shared" si="132"/>
        <v>0</v>
      </c>
      <c r="T327" s="214">
        <f t="shared" si="132"/>
        <v>0</v>
      </c>
      <c r="U327" s="214">
        <f t="shared" si="132"/>
        <v>0</v>
      </c>
      <c r="V327" s="222">
        <f t="shared" si="129"/>
        <v>0</v>
      </c>
      <c r="W327" s="394"/>
    </row>
    <row r="328" spans="1:23" ht="15" customHeight="1" x14ac:dyDescent="0.2">
      <c r="A328" s="250"/>
      <c r="B328" s="204" t="s">
        <v>91</v>
      </c>
      <c r="C328" s="189"/>
      <c r="D328" s="189"/>
      <c r="E328" s="189"/>
      <c r="F328" s="198"/>
      <c r="G328" s="228" t="str">
        <f>IF(D323="Stundenanteil","Errechneter Stellenanteil",IF(D323="Stellenanteil","Stellenanteil:",""))</f>
        <v/>
      </c>
      <c r="H328" s="211"/>
      <c r="I328" s="193"/>
      <c r="J328" s="500">
        <f t="shared" ref="J328:U328" si="133">IF(AND($D323="Stellenanteil",$E333&gt;0,J330&gt;0),ROUND($E333,4),IF(AND($D323="Stundenanteil",J322&gt;0),ROUND(J327/ROUND(J322,2),4),0))</f>
        <v>0</v>
      </c>
      <c r="K328" s="500">
        <f t="shared" si="133"/>
        <v>0</v>
      </c>
      <c r="L328" s="500">
        <f t="shared" si="133"/>
        <v>0</v>
      </c>
      <c r="M328" s="500">
        <f t="shared" si="133"/>
        <v>0</v>
      </c>
      <c r="N328" s="500">
        <f t="shared" si="133"/>
        <v>0</v>
      </c>
      <c r="O328" s="500">
        <f t="shared" si="133"/>
        <v>0</v>
      </c>
      <c r="P328" s="500">
        <f t="shared" si="133"/>
        <v>0</v>
      </c>
      <c r="Q328" s="500">
        <f t="shared" si="133"/>
        <v>0</v>
      </c>
      <c r="R328" s="500">
        <f t="shared" si="133"/>
        <v>0</v>
      </c>
      <c r="S328" s="500">
        <f t="shared" si="133"/>
        <v>0</v>
      </c>
      <c r="T328" s="500">
        <f t="shared" si="133"/>
        <v>0</v>
      </c>
      <c r="U328" s="500">
        <f t="shared" si="133"/>
        <v>0</v>
      </c>
      <c r="V328" s="501"/>
      <c r="W328" s="394"/>
    </row>
    <row r="329" spans="1:23" ht="15" customHeight="1" x14ac:dyDescent="0.2">
      <c r="A329" s="250"/>
      <c r="B329" s="197"/>
      <c r="C329" s="196" t="s">
        <v>97</v>
      </c>
      <c r="E329" s="249"/>
      <c r="F329" s="198"/>
      <c r="G329" s="195" t="s">
        <v>84</v>
      </c>
      <c r="H329" s="207"/>
      <c r="I329" s="191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1"/>
      <c r="W329" s="394"/>
    </row>
    <row r="330" spans="1:23" ht="15" customHeight="1" x14ac:dyDescent="0.2">
      <c r="A330" s="250"/>
      <c r="B330" s="197"/>
      <c r="F330" s="200"/>
      <c r="G330" s="194" t="s">
        <v>100</v>
      </c>
      <c r="H330" s="209"/>
      <c r="I330" s="226" t="s">
        <v>28</v>
      </c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461">
        <f>SUMPRODUCT(ROUND(J330:U330,2))</f>
        <v>0</v>
      </c>
      <c r="W330" s="394"/>
    </row>
    <row r="331" spans="1:23" ht="15" customHeight="1" x14ac:dyDescent="0.2">
      <c r="A331" s="252">
        <f>IF($D323="Stundenanteil",1,0)</f>
        <v>0</v>
      </c>
      <c r="B331" s="197"/>
      <c r="C331" s="196" t="str">
        <f>IF(D323="Stundenanteil","wöchentliche Arbeitszeit (in h):","")</f>
        <v/>
      </c>
      <c r="D331" s="189"/>
      <c r="E331" s="263"/>
      <c r="F331" s="200"/>
      <c r="G331" s="192" t="s">
        <v>229</v>
      </c>
      <c r="H331" s="208"/>
      <c r="I331" s="226" t="s">
        <v>28</v>
      </c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461">
        <f>SUMPRODUCT(ROUND(J331:U331,2))</f>
        <v>0</v>
      </c>
      <c r="W331" s="394"/>
    </row>
    <row r="332" spans="1:23" ht="15" customHeight="1" x14ac:dyDescent="0.2">
      <c r="A332" s="252">
        <f>IF($D323="Stundenanteil",1,0)</f>
        <v>0</v>
      </c>
      <c r="B332" s="197"/>
      <c r="C332" s="196" t="str">
        <f>IF(D323="Stundenanteil","Urlaubsanspruch (in AT):","")</f>
        <v/>
      </c>
      <c r="D332" s="189"/>
      <c r="E332" s="264"/>
      <c r="F332" s="200"/>
      <c r="G332" s="192"/>
      <c r="H332" s="208"/>
      <c r="I332" s="226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3"/>
      <c r="W332" s="394"/>
    </row>
    <row r="333" spans="1:23" ht="15" customHeight="1" x14ac:dyDescent="0.2">
      <c r="A333" s="252">
        <f>IF($D323="Stellenanteil",1,0)</f>
        <v>0</v>
      </c>
      <c r="B333" s="197"/>
      <c r="C333" s="196" t="str">
        <f>IF(D323="Stellenanteil","Stellenanteil (in %):","")</f>
        <v/>
      </c>
      <c r="D333" s="189"/>
      <c r="E333" s="227"/>
      <c r="F333" s="198"/>
      <c r="G333" s="195" t="s">
        <v>88</v>
      </c>
      <c r="H333" s="207"/>
      <c r="I333" s="191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1"/>
      <c r="W333" s="394"/>
    </row>
    <row r="334" spans="1:23" ht="15" customHeight="1" x14ac:dyDescent="0.2">
      <c r="A334" s="250"/>
      <c r="B334" s="197"/>
      <c r="F334" s="198"/>
      <c r="G334" s="194" t="s">
        <v>86</v>
      </c>
      <c r="H334" s="209"/>
      <c r="I334" s="226" t="s">
        <v>28</v>
      </c>
      <c r="J334" s="459">
        <f>ROUND(ROUND(J330,2)*J328,2)</f>
        <v>0</v>
      </c>
      <c r="K334" s="459">
        <f t="shared" ref="K334:U334" si="134">ROUND(ROUND(K330,2)*K328,2)</f>
        <v>0</v>
      </c>
      <c r="L334" s="459">
        <f t="shared" si="134"/>
        <v>0</v>
      </c>
      <c r="M334" s="459">
        <f t="shared" si="134"/>
        <v>0</v>
      </c>
      <c r="N334" s="459">
        <f t="shared" si="134"/>
        <v>0</v>
      </c>
      <c r="O334" s="459">
        <f t="shared" si="134"/>
        <v>0</v>
      </c>
      <c r="P334" s="459">
        <f t="shared" si="134"/>
        <v>0</v>
      </c>
      <c r="Q334" s="459">
        <f t="shared" si="134"/>
        <v>0</v>
      </c>
      <c r="R334" s="459">
        <f t="shared" si="134"/>
        <v>0</v>
      </c>
      <c r="S334" s="459">
        <f t="shared" si="134"/>
        <v>0</v>
      </c>
      <c r="T334" s="459">
        <f t="shared" si="134"/>
        <v>0</v>
      </c>
      <c r="U334" s="459">
        <f t="shared" si="134"/>
        <v>0</v>
      </c>
      <c r="V334" s="461">
        <f>SUMPRODUCT(ROUND(J334:U334,2))</f>
        <v>0</v>
      </c>
      <c r="W334" s="394"/>
    </row>
    <row r="335" spans="1:23" ht="15" customHeight="1" x14ac:dyDescent="0.2">
      <c r="A335" s="250"/>
      <c r="B335" s="197"/>
      <c r="F335" s="198"/>
      <c r="G335" s="192" t="s">
        <v>230</v>
      </c>
      <c r="H335" s="208"/>
      <c r="I335" s="226" t="s">
        <v>28</v>
      </c>
      <c r="J335" s="459">
        <f>ROUND(ROUND(J331,2)*J328,2)</f>
        <v>0</v>
      </c>
      <c r="K335" s="459">
        <f t="shared" ref="K335:U335" si="135">ROUND(ROUND(K331,2)*K328,2)</f>
        <v>0</v>
      </c>
      <c r="L335" s="459">
        <f t="shared" si="135"/>
        <v>0</v>
      </c>
      <c r="M335" s="459">
        <f t="shared" si="135"/>
        <v>0</v>
      </c>
      <c r="N335" s="459">
        <f t="shared" si="135"/>
        <v>0</v>
      </c>
      <c r="O335" s="459">
        <f t="shared" si="135"/>
        <v>0</v>
      </c>
      <c r="P335" s="459">
        <f t="shared" si="135"/>
        <v>0</v>
      </c>
      <c r="Q335" s="459">
        <f t="shared" si="135"/>
        <v>0</v>
      </c>
      <c r="R335" s="459">
        <f t="shared" si="135"/>
        <v>0</v>
      </c>
      <c r="S335" s="459">
        <f t="shared" si="135"/>
        <v>0</v>
      </c>
      <c r="T335" s="459">
        <f t="shared" si="135"/>
        <v>0</v>
      </c>
      <c r="U335" s="459">
        <f t="shared" si="135"/>
        <v>0</v>
      </c>
      <c r="V335" s="461">
        <f>SUMPRODUCT(ROUND(J335:U335,2))</f>
        <v>0</v>
      </c>
      <c r="W335" s="394"/>
    </row>
    <row r="336" spans="1:23" ht="15" customHeight="1" thickBot="1" x14ac:dyDescent="0.25">
      <c r="A336" s="250"/>
      <c r="B336" s="231"/>
      <c r="C336" s="232"/>
      <c r="D336" s="232"/>
      <c r="E336" s="232"/>
      <c r="F336" s="233"/>
      <c r="G336" s="437" t="str">
        <f>$P$26</f>
        <v>Pauschale für Sozialabgaben inkl. Berufsgenossenschaft</v>
      </c>
      <c r="H336" s="438"/>
      <c r="I336" s="439" t="s">
        <v>28</v>
      </c>
      <c r="J336" s="460">
        <f>ROUND(J335*$U$26,2)</f>
        <v>0</v>
      </c>
      <c r="K336" s="460">
        <f t="shared" ref="K336:U336" si="136">ROUND(K335*$U$26,2)</f>
        <v>0</v>
      </c>
      <c r="L336" s="460">
        <f t="shared" si="136"/>
        <v>0</v>
      </c>
      <c r="M336" s="460">
        <f t="shared" si="136"/>
        <v>0</v>
      </c>
      <c r="N336" s="460">
        <f t="shared" si="136"/>
        <v>0</v>
      </c>
      <c r="O336" s="460">
        <f t="shared" si="136"/>
        <v>0</v>
      </c>
      <c r="P336" s="460">
        <f t="shared" si="136"/>
        <v>0</v>
      </c>
      <c r="Q336" s="460">
        <f t="shared" si="136"/>
        <v>0</v>
      </c>
      <c r="R336" s="460">
        <f t="shared" si="136"/>
        <v>0</v>
      </c>
      <c r="S336" s="460">
        <f t="shared" si="136"/>
        <v>0</v>
      </c>
      <c r="T336" s="460">
        <f t="shared" si="136"/>
        <v>0</v>
      </c>
      <c r="U336" s="460">
        <f t="shared" si="136"/>
        <v>0</v>
      </c>
      <c r="V336" s="462">
        <f>SUMPRODUCT(ROUND(J336:U336,2))</f>
        <v>0</v>
      </c>
      <c r="W336" s="394">
        <f>IF(COUNTIF(V319:V336,"&gt;0")&gt;0,1,0)</f>
        <v>0</v>
      </c>
    </row>
    <row r="337" spans="1:23" ht="15" customHeight="1" thickTop="1" x14ac:dyDescent="0.2">
      <c r="A337" s="250"/>
      <c r="B337" s="197"/>
      <c r="C337" s="189"/>
      <c r="D337" s="189"/>
      <c r="E337" s="189"/>
      <c r="F337" s="198"/>
      <c r="G337" s="215" t="s">
        <v>99</v>
      </c>
      <c r="H337" s="216"/>
      <c r="I337" s="217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9"/>
      <c r="W337" s="394"/>
    </row>
    <row r="338" spans="1:23" ht="15" customHeight="1" x14ac:dyDescent="0.2">
      <c r="A338" s="250"/>
      <c r="B338" s="204" t="s">
        <v>5</v>
      </c>
      <c r="C338" s="189"/>
      <c r="D338" s="701"/>
      <c r="E338" s="702"/>
      <c r="F338" s="199"/>
      <c r="G338" s="190" t="s">
        <v>59</v>
      </c>
      <c r="H338" s="206"/>
      <c r="I338" s="191"/>
      <c r="J338" s="499"/>
      <c r="K338" s="499"/>
      <c r="L338" s="499"/>
      <c r="M338" s="499"/>
      <c r="N338" s="499"/>
      <c r="O338" s="499"/>
      <c r="P338" s="499"/>
      <c r="Q338" s="499"/>
      <c r="R338" s="499"/>
      <c r="S338" s="499"/>
      <c r="T338" s="499"/>
      <c r="U338" s="499"/>
      <c r="V338" s="201"/>
      <c r="W338" s="394"/>
    </row>
    <row r="339" spans="1:23" ht="15" customHeight="1" x14ac:dyDescent="0.2">
      <c r="A339" s="252">
        <f>IF($D341="Stundenanteil",1,0)</f>
        <v>0</v>
      </c>
      <c r="B339" s="204" t="s">
        <v>60</v>
      </c>
      <c r="C339" s="189"/>
      <c r="D339" s="701"/>
      <c r="E339" s="702"/>
      <c r="F339" s="199"/>
      <c r="G339" s="195" t="s">
        <v>81</v>
      </c>
      <c r="H339" s="207"/>
      <c r="I339" s="191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1"/>
      <c r="W339" s="394"/>
    </row>
    <row r="340" spans="1:23" ht="15" customHeight="1" x14ac:dyDescent="0.2">
      <c r="A340" s="252">
        <f>IF($D341="Stundenanteil",1,0)</f>
        <v>0</v>
      </c>
      <c r="B340" s="197"/>
      <c r="C340" s="189"/>
      <c r="D340" s="189"/>
      <c r="E340" s="189"/>
      <c r="F340" s="198"/>
      <c r="G340" s="192" t="s">
        <v>89</v>
      </c>
      <c r="H340" s="208"/>
      <c r="I340" s="223" t="s">
        <v>83</v>
      </c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461">
        <f t="shared" ref="V340:V345" si="137">SUMPRODUCT(ROUND(J340:U340,2))</f>
        <v>0</v>
      </c>
      <c r="W340" s="394"/>
    </row>
    <row r="341" spans="1:23" ht="15" customHeight="1" x14ac:dyDescent="0.2">
      <c r="A341" s="252">
        <f>IF($D341="Stundenanteil",1,0)</f>
        <v>0</v>
      </c>
      <c r="B341" s="204" t="s">
        <v>80</v>
      </c>
      <c r="C341" s="189"/>
      <c r="D341" s="701" t="s">
        <v>0</v>
      </c>
      <c r="E341" s="702"/>
      <c r="F341" s="199"/>
      <c r="G341" s="192" t="s">
        <v>95</v>
      </c>
      <c r="H341" s="210" t="s">
        <v>87</v>
      </c>
      <c r="I341" s="223" t="s">
        <v>83</v>
      </c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  <c r="V341" s="461">
        <f t="shared" si="137"/>
        <v>0</v>
      </c>
      <c r="W341" s="394"/>
    </row>
    <row r="342" spans="1:23" ht="15" customHeight="1" x14ac:dyDescent="0.2">
      <c r="A342" s="252">
        <f>IF($D341="Stundenanteil",1,0)</f>
        <v>0</v>
      </c>
      <c r="B342" s="197"/>
      <c r="C342" s="189"/>
      <c r="D342" s="189"/>
      <c r="E342" s="189"/>
      <c r="F342" s="198"/>
      <c r="G342" s="192"/>
      <c r="H342" s="210" t="s">
        <v>90</v>
      </c>
      <c r="I342" s="224" t="s">
        <v>83</v>
      </c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461">
        <f t="shared" si="137"/>
        <v>0</v>
      </c>
      <c r="W342" s="394"/>
    </row>
    <row r="343" spans="1:23" ht="15" hidden="1" customHeight="1" x14ac:dyDescent="0.2">
      <c r="A343" s="252"/>
      <c r="B343" s="197"/>
      <c r="C343" s="189"/>
      <c r="F343" s="198"/>
      <c r="G343" s="212" t="s">
        <v>92</v>
      </c>
      <c r="H343" s="213"/>
      <c r="I343" s="225" t="s">
        <v>83</v>
      </c>
      <c r="J343" s="214">
        <f>IF(ROUND(J340,2)-ROUND(J341,2)=0,0,ROUND(J342,2)/(ROUND(J340,2)-ROUND(J341,2))*ROUND(J341,2))</f>
        <v>0</v>
      </c>
      <c r="K343" s="214">
        <f t="shared" ref="K343:U343" si="138">IF(ROUND(K340,2)-ROUND(K341,2)=0,0,ROUND(K342,2)/(ROUND(K340,2)-ROUND(K341,2))*ROUND(K341,2))</f>
        <v>0</v>
      </c>
      <c r="L343" s="214">
        <f t="shared" si="138"/>
        <v>0</v>
      </c>
      <c r="M343" s="214">
        <f t="shared" si="138"/>
        <v>0</v>
      </c>
      <c r="N343" s="214">
        <f t="shared" si="138"/>
        <v>0</v>
      </c>
      <c r="O343" s="214">
        <f t="shared" si="138"/>
        <v>0</v>
      </c>
      <c r="P343" s="214">
        <f t="shared" si="138"/>
        <v>0</v>
      </c>
      <c r="Q343" s="214">
        <f t="shared" si="138"/>
        <v>0</v>
      </c>
      <c r="R343" s="214">
        <f t="shared" si="138"/>
        <v>0</v>
      </c>
      <c r="S343" s="214">
        <f t="shared" si="138"/>
        <v>0</v>
      </c>
      <c r="T343" s="214">
        <f t="shared" si="138"/>
        <v>0</v>
      </c>
      <c r="U343" s="214">
        <f t="shared" si="138"/>
        <v>0</v>
      </c>
      <c r="V343" s="222">
        <f t="shared" si="137"/>
        <v>0</v>
      </c>
      <c r="W343" s="394"/>
    </row>
    <row r="344" spans="1:23" ht="15" hidden="1" customHeight="1" x14ac:dyDescent="0.2">
      <c r="A344" s="252"/>
      <c r="B344" s="197"/>
      <c r="C344" s="189"/>
      <c r="F344" s="198"/>
      <c r="G344" s="212" t="s">
        <v>93</v>
      </c>
      <c r="H344" s="213"/>
      <c r="I344" s="225" t="s">
        <v>83</v>
      </c>
      <c r="J344" s="214">
        <f>(ROUND(J342,2)+ROUND(J343,10))*ROUND($E350,0)/($I$6-ROUND($E350,0))</f>
        <v>0</v>
      </c>
      <c r="K344" s="214">
        <f t="shared" ref="K344:U344" si="139">(ROUND(K342,2)+ROUND(K343,10))*ROUND($E350,0)/($I$6-ROUND($E350,0))</f>
        <v>0</v>
      </c>
      <c r="L344" s="214">
        <f t="shared" si="139"/>
        <v>0</v>
      </c>
      <c r="M344" s="214">
        <f t="shared" si="139"/>
        <v>0</v>
      </c>
      <c r="N344" s="214">
        <f t="shared" si="139"/>
        <v>0</v>
      </c>
      <c r="O344" s="214">
        <f t="shared" si="139"/>
        <v>0</v>
      </c>
      <c r="P344" s="214">
        <f t="shared" si="139"/>
        <v>0</v>
      </c>
      <c r="Q344" s="214">
        <f t="shared" si="139"/>
        <v>0</v>
      </c>
      <c r="R344" s="214">
        <f t="shared" si="139"/>
        <v>0</v>
      </c>
      <c r="S344" s="214">
        <f t="shared" si="139"/>
        <v>0</v>
      </c>
      <c r="T344" s="214">
        <f t="shared" si="139"/>
        <v>0</v>
      </c>
      <c r="U344" s="214">
        <f t="shared" si="139"/>
        <v>0</v>
      </c>
      <c r="V344" s="222">
        <f t="shared" si="137"/>
        <v>0</v>
      </c>
      <c r="W344" s="394"/>
    </row>
    <row r="345" spans="1:23" ht="15" hidden="1" customHeight="1" x14ac:dyDescent="0.2">
      <c r="A345" s="252"/>
      <c r="B345" s="197"/>
      <c r="C345" s="189"/>
      <c r="D345" s="189"/>
      <c r="E345" s="189"/>
      <c r="F345" s="198"/>
      <c r="G345" s="212" t="s">
        <v>94</v>
      </c>
      <c r="H345" s="213"/>
      <c r="I345" s="225" t="s">
        <v>83</v>
      </c>
      <c r="J345" s="214">
        <f>ROUND(J342,2)+ROUND(J343,10)+ROUND(J344,10)</f>
        <v>0</v>
      </c>
      <c r="K345" s="214">
        <f t="shared" ref="K345:U345" si="140">ROUND(K342,2)+ROUND(K343,10)+ROUND(K344,10)</f>
        <v>0</v>
      </c>
      <c r="L345" s="214">
        <f t="shared" si="140"/>
        <v>0</v>
      </c>
      <c r="M345" s="214">
        <f t="shared" si="140"/>
        <v>0</v>
      </c>
      <c r="N345" s="214">
        <f t="shared" si="140"/>
        <v>0</v>
      </c>
      <c r="O345" s="214">
        <f t="shared" si="140"/>
        <v>0</v>
      </c>
      <c r="P345" s="214">
        <f t="shared" si="140"/>
        <v>0</v>
      </c>
      <c r="Q345" s="214">
        <f t="shared" si="140"/>
        <v>0</v>
      </c>
      <c r="R345" s="214">
        <f t="shared" si="140"/>
        <v>0</v>
      </c>
      <c r="S345" s="214">
        <f t="shared" si="140"/>
        <v>0</v>
      </c>
      <c r="T345" s="214">
        <f t="shared" si="140"/>
        <v>0</v>
      </c>
      <c r="U345" s="214">
        <f t="shared" si="140"/>
        <v>0</v>
      </c>
      <c r="V345" s="222">
        <f t="shared" si="137"/>
        <v>0</v>
      </c>
      <c r="W345" s="394"/>
    </row>
    <row r="346" spans="1:23" ht="15" customHeight="1" x14ac:dyDescent="0.2">
      <c r="A346" s="250"/>
      <c r="B346" s="204" t="s">
        <v>91</v>
      </c>
      <c r="C346" s="189"/>
      <c r="D346" s="189"/>
      <c r="E346" s="189"/>
      <c r="F346" s="198"/>
      <c r="G346" s="228" t="str">
        <f>IF(D341="Stundenanteil","Errechneter Stellenanteil",IF(D341="Stellenanteil","Stellenanteil:",""))</f>
        <v/>
      </c>
      <c r="H346" s="211"/>
      <c r="I346" s="193"/>
      <c r="J346" s="500">
        <f t="shared" ref="J346:U346" si="141">IF(AND($D341="Stellenanteil",$E351&gt;0,J348&gt;0),ROUND($E351,4),IF(AND($D341="Stundenanteil",J340&gt;0),ROUND(J345/ROUND(J340,2),4),0))</f>
        <v>0</v>
      </c>
      <c r="K346" s="500">
        <f t="shared" si="141"/>
        <v>0</v>
      </c>
      <c r="L346" s="500">
        <f t="shared" si="141"/>
        <v>0</v>
      </c>
      <c r="M346" s="500">
        <f t="shared" si="141"/>
        <v>0</v>
      </c>
      <c r="N346" s="500">
        <f t="shared" si="141"/>
        <v>0</v>
      </c>
      <c r="O346" s="500">
        <f t="shared" si="141"/>
        <v>0</v>
      </c>
      <c r="P346" s="500">
        <f t="shared" si="141"/>
        <v>0</v>
      </c>
      <c r="Q346" s="500">
        <f t="shared" si="141"/>
        <v>0</v>
      </c>
      <c r="R346" s="500">
        <f t="shared" si="141"/>
        <v>0</v>
      </c>
      <c r="S346" s="500">
        <f t="shared" si="141"/>
        <v>0</v>
      </c>
      <c r="T346" s="500">
        <f t="shared" si="141"/>
        <v>0</v>
      </c>
      <c r="U346" s="500">
        <f t="shared" si="141"/>
        <v>0</v>
      </c>
      <c r="V346" s="501"/>
      <c r="W346" s="394"/>
    </row>
    <row r="347" spans="1:23" ht="15" customHeight="1" x14ac:dyDescent="0.2">
      <c r="A347" s="250"/>
      <c r="B347" s="197"/>
      <c r="C347" s="196" t="s">
        <v>97</v>
      </c>
      <c r="E347" s="249"/>
      <c r="F347" s="198"/>
      <c r="G347" s="195" t="s">
        <v>84</v>
      </c>
      <c r="H347" s="207"/>
      <c r="I347" s="191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1"/>
      <c r="W347" s="394"/>
    </row>
    <row r="348" spans="1:23" ht="15" customHeight="1" x14ac:dyDescent="0.2">
      <c r="A348" s="250"/>
      <c r="B348" s="197"/>
      <c r="F348" s="200"/>
      <c r="G348" s="194" t="s">
        <v>100</v>
      </c>
      <c r="H348" s="209"/>
      <c r="I348" s="226" t="s">
        <v>28</v>
      </c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461">
        <f>SUMPRODUCT(ROUND(J348:U348,2))</f>
        <v>0</v>
      </c>
      <c r="W348" s="394"/>
    </row>
    <row r="349" spans="1:23" ht="15" customHeight="1" x14ac:dyDescent="0.2">
      <c r="A349" s="252">
        <f>IF($D341="Stundenanteil",1,0)</f>
        <v>0</v>
      </c>
      <c r="B349" s="197"/>
      <c r="C349" s="196" t="str">
        <f>IF(D341="Stundenanteil","wöchentliche Arbeitszeit (in h):","")</f>
        <v/>
      </c>
      <c r="D349" s="189"/>
      <c r="E349" s="263"/>
      <c r="F349" s="200"/>
      <c r="G349" s="192" t="s">
        <v>229</v>
      </c>
      <c r="H349" s="208"/>
      <c r="I349" s="226" t="s">
        <v>28</v>
      </c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461">
        <f>SUMPRODUCT(ROUND(J349:U349,2))</f>
        <v>0</v>
      </c>
      <c r="W349" s="394"/>
    </row>
    <row r="350" spans="1:23" ht="15" customHeight="1" x14ac:dyDescent="0.2">
      <c r="A350" s="252">
        <f>IF($D341="Stundenanteil",1,0)</f>
        <v>0</v>
      </c>
      <c r="B350" s="197"/>
      <c r="C350" s="196" t="str">
        <f>IF(D341="Stundenanteil","Urlaubsanspruch (in AT):","")</f>
        <v/>
      </c>
      <c r="D350" s="189"/>
      <c r="E350" s="264"/>
      <c r="F350" s="200"/>
      <c r="G350" s="192"/>
      <c r="H350" s="208"/>
      <c r="I350" s="226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3"/>
      <c r="W350" s="394"/>
    </row>
    <row r="351" spans="1:23" ht="15" customHeight="1" x14ac:dyDescent="0.2">
      <c r="A351" s="252">
        <f>IF($D341="Stellenanteil",1,0)</f>
        <v>0</v>
      </c>
      <c r="B351" s="197"/>
      <c r="C351" s="196" t="str">
        <f>IF(D341="Stellenanteil","Stellenanteil (in %):","")</f>
        <v/>
      </c>
      <c r="D351" s="189"/>
      <c r="E351" s="227"/>
      <c r="F351" s="198"/>
      <c r="G351" s="195" t="s">
        <v>88</v>
      </c>
      <c r="H351" s="207"/>
      <c r="I351" s="191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1"/>
      <c r="W351" s="394"/>
    </row>
    <row r="352" spans="1:23" ht="15" customHeight="1" x14ac:dyDescent="0.2">
      <c r="A352" s="250"/>
      <c r="B352" s="197"/>
      <c r="F352" s="198"/>
      <c r="G352" s="194" t="s">
        <v>86</v>
      </c>
      <c r="H352" s="209"/>
      <c r="I352" s="226" t="s">
        <v>28</v>
      </c>
      <c r="J352" s="459">
        <f>ROUND(ROUND(J348,2)*J346,2)</f>
        <v>0</v>
      </c>
      <c r="K352" s="459">
        <f t="shared" ref="K352:U352" si="142">ROUND(ROUND(K348,2)*K346,2)</f>
        <v>0</v>
      </c>
      <c r="L352" s="459">
        <f t="shared" si="142"/>
        <v>0</v>
      </c>
      <c r="M352" s="459">
        <f t="shared" si="142"/>
        <v>0</v>
      </c>
      <c r="N352" s="459">
        <f t="shared" si="142"/>
        <v>0</v>
      </c>
      <c r="O352" s="459">
        <f t="shared" si="142"/>
        <v>0</v>
      </c>
      <c r="P352" s="459">
        <f t="shared" si="142"/>
        <v>0</v>
      </c>
      <c r="Q352" s="459">
        <f t="shared" si="142"/>
        <v>0</v>
      </c>
      <c r="R352" s="459">
        <f t="shared" si="142"/>
        <v>0</v>
      </c>
      <c r="S352" s="459">
        <f t="shared" si="142"/>
        <v>0</v>
      </c>
      <c r="T352" s="459">
        <f t="shared" si="142"/>
        <v>0</v>
      </c>
      <c r="U352" s="459">
        <f t="shared" si="142"/>
        <v>0</v>
      </c>
      <c r="V352" s="461">
        <f>SUMPRODUCT(ROUND(J352:U352,2))</f>
        <v>0</v>
      </c>
      <c r="W352" s="394"/>
    </row>
    <row r="353" spans="1:23" ht="15" customHeight="1" x14ac:dyDescent="0.2">
      <c r="A353" s="250"/>
      <c r="B353" s="197"/>
      <c r="F353" s="198"/>
      <c r="G353" s="192" t="s">
        <v>230</v>
      </c>
      <c r="H353" s="208"/>
      <c r="I353" s="226" t="s">
        <v>28</v>
      </c>
      <c r="J353" s="459">
        <f>ROUND(ROUND(J349,2)*J346,2)</f>
        <v>0</v>
      </c>
      <c r="K353" s="459">
        <f t="shared" ref="K353:U353" si="143">ROUND(ROUND(K349,2)*K346,2)</f>
        <v>0</v>
      </c>
      <c r="L353" s="459">
        <f t="shared" si="143"/>
        <v>0</v>
      </c>
      <c r="M353" s="459">
        <f t="shared" si="143"/>
        <v>0</v>
      </c>
      <c r="N353" s="459">
        <f t="shared" si="143"/>
        <v>0</v>
      </c>
      <c r="O353" s="459">
        <f t="shared" si="143"/>
        <v>0</v>
      </c>
      <c r="P353" s="459">
        <f t="shared" si="143"/>
        <v>0</v>
      </c>
      <c r="Q353" s="459">
        <f t="shared" si="143"/>
        <v>0</v>
      </c>
      <c r="R353" s="459">
        <f t="shared" si="143"/>
        <v>0</v>
      </c>
      <c r="S353" s="459">
        <f t="shared" si="143"/>
        <v>0</v>
      </c>
      <c r="T353" s="459">
        <f t="shared" si="143"/>
        <v>0</v>
      </c>
      <c r="U353" s="459">
        <f t="shared" si="143"/>
        <v>0</v>
      </c>
      <c r="V353" s="461">
        <f>SUMPRODUCT(ROUND(J353:U353,2))</f>
        <v>0</v>
      </c>
      <c r="W353" s="394"/>
    </row>
    <row r="354" spans="1:23" ht="15" customHeight="1" thickBot="1" x14ac:dyDescent="0.25">
      <c r="A354" s="250"/>
      <c r="B354" s="231"/>
      <c r="C354" s="232"/>
      <c r="D354" s="232"/>
      <c r="E354" s="232"/>
      <c r="F354" s="233"/>
      <c r="G354" s="437" t="str">
        <f>$P$26</f>
        <v>Pauschale für Sozialabgaben inkl. Berufsgenossenschaft</v>
      </c>
      <c r="H354" s="438"/>
      <c r="I354" s="439" t="s">
        <v>28</v>
      </c>
      <c r="J354" s="460">
        <f>ROUND(J353*$U$26,2)</f>
        <v>0</v>
      </c>
      <c r="K354" s="460">
        <f t="shared" ref="K354:U354" si="144">ROUND(K353*$U$26,2)</f>
        <v>0</v>
      </c>
      <c r="L354" s="460">
        <f t="shared" si="144"/>
        <v>0</v>
      </c>
      <c r="M354" s="460">
        <f t="shared" si="144"/>
        <v>0</v>
      </c>
      <c r="N354" s="460">
        <f t="shared" si="144"/>
        <v>0</v>
      </c>
      <c r="O354" s="460">
        <f t="shared" si="144"/>
        <v>0</v>
      </c>
      <c r="P354" s="460">
        <f t="shared" si="144"/>
        <v>0</v>
      </c>
      <c r="Q354" s="460">
        <f t="shared" si="144"/>
        <v>0</v>
      </c>
      <c r="R354" s="460">
        <f t="shared" si="144"/>
        <v>0</v>
      </c>
      <c r="S354" s="460">
        <f t="shared" si="144"/>
        <v>0</v>
      </c>
      <c r="T354" s="460">
        <f t="shared" si="144"/>
        <v>0</v>
      </c>
      <c r="U354" s="460">
        <f t="shared" si="144"/>
        <v>0</v>
      </c>
      <c r="V354" s="462">
        <f>SUMPRODUCT(ROUND(J354:U354,2))</f>
        <v>0</v>
      </c>
      <c r="W354" s="394">
        <f>IF(COUNTIF(V337:V354,"&gt;0")&gt;0,1,0)</f>
        <v>0</v>
      </c>
    </row>
    <row r="355" spans="1:23" ht="15" customHeight="1" thickTop="1" x14ac:dyDescent="0.2">
      <c r="A355" s="250"/>
      <c r="B355" s="197"/>
      <c r="C355" s="189"/>
      <c r="D355" s="189"/>
      <c r="E355" s="189"/>
      <c r="F355" s="198"/>
      <c r="G355" s="215" t="s">
        <v>99</v>
      </c>
      <c r="H355" s="216"/>
      <c r="I355" s="217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9"/>
      <c r="W355" s="394"/>
    </row>
    <row r="356" spans="1:23" ht="15" customHeight="1" x14ac:dyDescent="0.2">
      <c r="A356" s="250"/>
      <c r="B356" s="204" t="s">
        <v>5</v>
      </c>
      <c r="C356" s="189"/>
      <c r="D356" s="701"/>
      <c r="E356" s="702"/>
      <c r="F356" s="199"/>
      <c r="G356" s="190" t="s">
        <v>59</v>
      </c>
      <c r="H356" s="206"/>
      <c r="I356" s="191"/>
      <c r="J356" s="499"/>
      <c r="K356" s="499"/>
      <c r="L356" s="499"/>
      <c r="M356" s="499"/>
      <c r="N356" s="499"/>
      <c r="O356" s="499"/>
      <c r="P356" s="499"/>
      <c r="Q356" s="499"/>
      <c r="R356" s="499"/>
      <c r="S356" s="499"/>
      <c r="T356" s="499"/>
      <c r="U356" s="499"/>
      <c r="V356" s="201"/>
      <c r="W356" s="394"/>
    </row>
    <row r="357" spans="1:23" ht="15" customHeight="1" x14ac:dyDescent="0.2">
      <c r="A357" s="252">
        <f>IF($D359="Stundenanteil",1,0)</f>
        <v>0</v>
      </c>
      <c r="B357" s="204" t="s">
        <v>60</v>
      </c>
      <c r="C357" s="189"/>
      <c r="D357" s="701"/>
      <c r="E357" s="702"/>
      <c r="F357" s="199"/>
      <c r="G357" s="195" t="s">
        <v>81</v>
      </c>
      <c r="H357" s="207"/>
      <c r="I357" s="191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1"/>
      <c r="W357" s="394"/>
    </row>
    <row r="358" spans="1:23" ht="15" customHeight="1" x14ac:dyDescent="0.2">
      <c r="A358" s="252">
        <f>IF($D359="Stundenanteil",1,0)</f>
        <v>0</v>
      </c>
      <c r="B358" s="197"/>
      <c r="C358" s="189"/>
      <c r="D358" s="189"/>
      <c r="E358" s="189"/>
      <c r="F358" s="198"/>
      <c r="G358" s="192" t="s">
        <v>89</v>
      </c>
      <c r="H358" s="208"/>
      <c r="I358" s="223" t="s">
        <v>83</v>
      </c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461">
        <f t="shared" ref="V358:V363" si="145">SUMPRODUCT(ROUND(J358:U358,2))</f>
        <v>0</v>
      </c>
      <c r="W358" s="394"/>
    </row>
    <row r="359" spans="1:23" ht="15" customHeight="1" x14ac:dyDescent="0.2">
      <c r="A359" s="252">
        <f>IF($D359="Stundenanteil",1,0)</f>
        <v>0</v>
      </c>
      <c r="B359" s="204" t="s">
        <v>80</v>
      </c>
      <c r="C359" s="189"/>
      <c r="D359" s="701" t="s">
        <v>0</v>
      </c>
      <c r="E359" s="702"/>
      <c r="F359" s="199"/>
      <c r="G359" s="192" t="s">
        <v>95</v>
      </c>
      <c r="H359" s="210" t="s">
        <v>87</v>
      </c>
      <c r="I359" s="223" t="s">
        <v>83</v>
      </c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  <c r="V359" s="461">
        <f t="shared" si="145"/>
        <v>0</v>
      </c>
      <c r="W359" s="394"/>
    </row>
    <row r="360" spans="1:23" ht="15" customHeight="1" x14ac:dyDescent="0.2">
      <c r="A360" s="252">
        <f>IF($D359="Stundenanteil",1,0)</f>
        <v>0</v>
      </c>
      <c r="B360" s="197"/>
      <c r="C360" s="189"/>
      <c r="D360" s="189"/>
      <c r="E360" s="189"/>
      <c r="F360" s="198"/>
      <c r="G360" s="192"/>
      <c r="H360" s="210" t="s">
        <v>90</v>
      </c>
      <c r="I360" s="224" t="s">
        <v>83</v>
      </c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  <c r="V360" s="461">
        <f t="shared" si="145"/>
        <v>0</v>
      </c>
      <c r="W360" s="394"/>
    </row>
    <row r="361" spans="1:23" ht="15" hidden="1" customHeight="1" x14ac:dyDescent="0.2">
      <c r="A361" s="252"/>
      <c r="B361" s="197"/>
      <c r="C361" s="189"/>
      <c r="F361" s="198"/>
      <c r="G361" s="212" t="s">
        <v>92</v>
      </c>
      <c r="H361" s="213"/>
      <c r="I361" s="225" t="s">
        <v>83</v>
      </c>
      <c r="J361" s="214">
        <f>IF(ROUND(J358,2)-ROUND(J359,2)=0,0,ROUND(J360,2)/(ROUND(J358,2)-ROUND(J359,2))*ROUND(J359,2))</f>
        <v>0</v>
      </c>
      <c r="K361" s="214">
        <f t="shared" ref="K361:U361" si="146">IF(ROUND(K358,2)-ROUND(K359,2)=0,0,ROUND(K360,2)/(ROUND(K358,2)-ROUND(K359,2))*ROUND(K359,2))</f>
        <v>0</v>
      </c>
      <c r="L361" s="214">
        <f t="shared" si="146"/>
        <v>0</v>
      </c>
      <c r="M361" s="214">
        <f t="shared" si="146"/>
        <v>0</v>
      </c>
      <c r="N361" s="214">
        <f t="shared" si="146"/>
        <v>0</v>
      </c>
      <c r="O361" s="214">
        <f t="shared" si="146"/>
        <v>0</v>
      </c>
      <c r="P361" s="214">
        <f t="shared" si="146"/>
        <v>0</v>
      </c>
      <c r="Q361" s="214">
        <f t="shared" si="146"/>
        <v>0</v>
      </c>
      <c r="R361" s="214">
        <f t="shared" si="146"/>
        <v>0</v>
      </c>
      <c r="S361" s="214">
        <f t="shared" si="146"/>
        <v>0</v>
      </c>
      <c r="T361" s="214">
        <f t="shared" si="146"/>
        <v>0</v>
      </c>
      <c r="U361" s="214">
        <f t="shared" si="146"/>
        <v>0</v>
      </c>
      <c r="V361" s="222">
        <f t="shared" si="145"/>
        <v>0</v>
      </c>
      <c r="W361" s="394"/>
    </row>
    <row r="362" spans="1:23" ht="15" hidden="1" customHeight="1" x14ac:dyDescent="0.2">
      <c r="A362" s="252"/>
      <c r="B362" s="197"/>
      <c r="C362" s="189"/>
      <c r="F362" s="198"/>
      <c r="G362" s="212" t="s">
        <v>93</v>
      </c>
      <c r="H362" s="213"/>
      <c r="I362" s="225" t="s">
        <v>83</v>
      </c>
      <c r="J362" s="214">
        <f>(ROUND(J360,2)+ROUND(J361,10))*ROUND($E368,0)/($I$6-ROUND($E368,0))</f>
        <v>0</v>
      </c>
      <c r="K362" s="214">
        <f t="shared" ref="K362:U362" si="147">(ROUND(K360,2)+ROUND(K361,10))*ROUND($E368,0)/($I$6-ROUND($E368,0))</f>
        <v>0</v>
      </c>
      <c r="L362" s="214">
        <f t="shared" si="147"/>
        <v>0</v>
      </c>
      <c r="M362" s="214">
        <f t="shared" si="147"/>
        <v>0</v>
      </c>
      <c r="N362" s="214">
        <f t="shared" si="147"/>
        <v>0</v>
      </c>
      <c r="O362" s="214">
        <f t="shared" si="147"/>
        <v>0</v>
      </c>
      <c r="P362" s="214">
        <f t="shared" si="147"/>
        <v>0</v>
      </c>
      <c r="Q362" s="214">
        <f t="shared" si="147"/>
        <v>0</v>
      </c>
      <c r="R362" s="214">
        <f t="shared" si="147"/>
        <v>0</v>
      </c>
      <c r="S362" s="214">
        <f t="shared" si="147"/>
        <v>0</v>
      </c>
      <c r="T362" s="214">
        <f t="shared" si="147"/>
        <v>0</v>
      </c>
      <c r="U362" s="214">
        <f t="shared" si="147"/>
        <v>0</v>
      </c>
      <c r="V362" s="222">
        <f t="shared" si="145"/>
        <v>0</v>
      </c>
      <c r="W362" s="394"/>
    </row>
    <row r="363" spans="1:23" ht="15" hidden="1" customHeight="1" x14ac:dyDescent="0.2">
      <c r="A363" s="252"/>
      <c r="B363" s="197"/>
      <c r="C363" s="189"/>
      <c r="D363" s="189"/>
      <c r="E363" s="189"/>
      <c r="F363" s="198"/>
      <c r="G363" s="212" t="s">
        <v>94</v>
      </c>
      <c r="H363" s="213"/>
      <c r="I363" s="225" t="s">
        <v>83</v>
      </c>
      <c r="J363" s="214">
        <f>ROUND(J360,2)+ROUND(J361,10)+ROUND(J362,10)</f>
        <v>0</v>
      </c>
      <c r="K363" s="214">
        <f t="shared" ref="K363:U363" si="148">ROUND(K360,2)+ROUND(K361,10)+ROUND(K362,10)</f>
        <v>0</v>
      </c>
      <c r="L363" s="214">
        <f t="shared" si="148"/>
        <v>0</v>
      </c>
      <c r="M363" s="214">
        <f t="shared" si="148"/>
        <v>0</v>
      </c>
      <c r="N363" s="214">
        <f t="shared" si="148"/>
        <v>0</v>
      </c>
      <c r="O363" s="214">
        <f t="shared" si="148"/>
        <v>0</v>
      </c>
      <c r="P363" s="214">
        <f t="shared" si="148"/>
        <v>0</v>
      </c>
      <c r="Q363" s="214">
        <f t="shared" si="148"/>
        <v>0</v>
      </c>
      <c r="R363" s="214">
        <f t="shared" si="148"/>
        <v>0</v>
      </c>
      <c r="S363" s="214">
        <f t="shared" si="148"/>
        <v>0</v>
      </c>
      <c r="T363" s="214">
        <f t="shared" si="148"/>
        <v>0</v>
      </c>
      <c r="U363" s="214">
        <f t="shared" si="148"/>
        <v>0</v>
      </c>
      <c r="V363" s="222">
        <f t="shared" si="145"/>
        <v>0</v>
      </c>
      <c r="W363" s="394"/>
    </row>
    <row r="364" spans="1:23" ht="15" customHeight="1" x14ac:dyDescent="0.2">
      <c r="A364" s="250"/>
      <c r="B364" s="204" t="s">
        <v>91</v>
      </c>
      <c r="C364" s="189"/>
      <c r="D364" s="189"/>
      <c r="E364" s="189"/>
      <c r="F364" s="198"/>
      <c r="G364" s="228" t="str">
        <f>IF(D359="Stundenanteil","Errechneter Stellenanteil",IF(D359="Stellenanteil","Stellenanteil:",""))</f>
        <v/>
      </c>
      <c r="H364" s="211"/>
      <c r="I364" s="193"/>
      <c r="J364" s="500">
        <f t="shared" ref="J364:U364" si="149">IF(AND($D359="Stellenanteil",$E369&gt;0,J366&gt;0),ROUND($E369,4),IF(AND($D359="Stundenanteil",J358&gt;0),ROUND(J363/ROUND(J358,2),4),0))</f>
        <v>0</v>
      </c>
      <c r="K364" s="500">
        <f t="shared" si="149"/>
        <v>0</v>
      </c>
      <c r="L364" s="500">
        <f t="shared" si="149"/>
        <v>0</v>
      </c>
      <c r="M364" s="500">
        <f t="shared" si="149"/>
        <v>0</v>
      </c>
      <c r="N364" s="500">
        <f t="shared" si="149"/>
        <v>0</v>
      </c>
      <c r="O364" s="500">
        <f t="shared" si="149"/>
        <v>0</v>
      </c>
      <c r="P364" s="500">
        <f t="shared" si="149"/>
        <v>0</v>
      </c>
      <c r="Q364" s="500">
        <f t="shared" si="149"/>
        <v>0</v>
      </c>
      <c r="R364" s="500">
        <f t="shared" si="149"/>
        <v>0</v>
      </c>
      <c r="S364" s="500">
        <f t="shared" si="149"/>
        <v>0</v>
      </c>
      <c r="T364" s="500">
        <f t="shared" si="149"/>
        <v>0</v>
      </c>
      <c r="U364" s="500">
        <f t="shared" si="149"/>
        <v>0</v>
      </c>
      <c r="V364" s="501"/>
      <c r="W364" s="394"/>
    </row>
    <row r="365" spans="1:23" ht="15" customHeight="1" x14ac:dyDescent="0.2">
      <c r="A365" s="250"/>
      <c r="B365" s="197"/>
      <c r="C365" s="196" t="s">
        <v>97</v>
      </c>
      <c r="E365" s="249"/>
      <c r="F365" s="198"/>
      <c r="G365" s="195" t="s">
        <v>84</v>
      </c>
      <c r="H365" s="207"/>
      <c r="I365" s="191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1"/>
      <c r="W365" s="394"/>
    </row>
    <row r="366" spans="1:23" ht="15" customHeight="1" x14ac:dyDescent="0.2">
      <c r="A366" s="250"/>
      <c r="B366" s="197"/>
      <c r="F366" s="200"/>
      <c r="G366" s="194" t="s">
        <v>100</v>
      </c>
      <c r="H366" s="209"/>
      <c r="I366" s="226" t="s">
        <v>28</v>
      </c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461">
        <f>SUMPRODUCT(ROUND(J366:U366,2))</f>
        <v>0</v>
      </c>
      <c r="W366" s="394"/>
    </row>
    <row r="367" spans="1:23" ht="15" customHeight="1" x14ac:dyDescent="0.2">
      <c r="A367" s="252">
        <f>IF($D359="Stundenanteil",1,0)</f>
        <v>0</v>
      </c>
      <c r="B367" s="197"/>
      <c r="C367" s="196" t="str">
        <f>IF(D359="Stundenanteil","wöchentliche Arbeitszeit (in h):","")</f>
        <v/>
      </c>
      <c r="D367" s="189"/>
      <c r="E367" s="263"/>
      <c r="F367" s="200"/>
      <c r="G367" s="192" t="s">
        <v>229</v>
      </c>
      <c r="H367" s="208"/>
      <c r="I367" s="226" t="s">
        <v>28</v>
      </c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461">
        <f>SUMPRODUCT(ROUND(J367:U367,2))</f>
        <v>0</v>
      </c>
      <c r="W367" s="394"/>
    </row>
    <row r="368" spans="1:23" ht="15" customHeight="1" x14ac:dyDescent="0.2">
      <c r="A368" s="252">
        <f>IF($D359="Stundenanteil",1,0)</f>
        <v>0</v>
      </c>
      <c r="B368" s="197"/>
      <c r="C368" s="196" t="str">
        <f>IF(D359="Stundenanteil","Urlaubsanspruch (in AT):","")</f>
        <v/>
      </c>
      <c r="D368" s="189"/>
      <c r="E368" s="264"/>
      <c r="F368" s="200"/>
      <c r="G368" s="192"/>
      <c r="H368" s="208"/>
      <c r="I368" s="226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3"/>
      <c r="W368" s="394"/>
    </row>
    <row r="369" spans="1:23" ht="15" customHeight="1" x14ac:dyDescent="0.2">
      <c r="A369" s="252">
        <f>IF($D359="Stellenanteil",1,0)</f>
        <v>0</v>
      </c>
      <c r="B369" s="197"/>
      <c r="C369" s="196" t="str">
        <f>IF(D359="Stellenanteil","Stellenanteil (in %):","")</f>
        <v/>
      </c>
      <c r="D369" s="189"/>
      <c r="E369" s="227"/>
      <c r="F369" s="198"/>
      <c r="G369" s="195" t="s">
        <v>88</v>
      </c>
      <c r="H369" s="207"/>
      <c r="I369" s="191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1"/>
      <c r="W369" s="394"/>
    </row>
    <row r="370" spans="1:23" ht="15" customHeight="1" x14ac:dyDescent="0.2">
      <c r="A370" s="250"/>
      <c r="B370" s="197"/>
      <c r="F370" s="198"/>
      <c r="G370" s="194" t="s">
        <v>86</v>
      </c>
      <c r="H370" s="209"/>
      <c r="I370" s="226" t="s">
        <v>28</v>
      </c>
      <c r="J370" s="459">
        <f>ROUND(ROUND(J366,2)*J364,2)</f>
        <v>0</v>
      </c>
      <c r="K370" s="459">
        <f t="shared" ref="K370:U370" si="150">ROUND(ROUND(K366,2)*K364,2)</f>
        <v>0</v>
      </c>
      <c r="L370" s="459">
        <f t="shared" si="150"/>
        <v>0</v>
      </c>
      <c r="M370" s="459">
        <f t="shared" si="150"/>
        <v>0</v>
      </c>
      <c r="N370" s="459">
        <f t="shared" si="150"/>
        <v>0</v>
      </c>
      <c r="O370" s="459">
        <f t="shared" si="150"/>
        <v>0</v>
      </c>
      <c r="P370" s="459">
        <f t="shared" si="150"/>
        <v>0</v>
      </c>
      <c r="Q370" s="459">
        <f t="shared" si="150"/>
        <v>0</v>
      </c>
      <c r="R370" s="459">
        <f t="shared" si="150"/>
        <v>0</v>
      </c>
      <c r="S370" s="459">
        <f t="shared" si="150"/>
        <v>0</v>
      </c>
      <c r="T370" s="459">
        <f t="shared" si="150"/>
        <v>0</v>
      </c>
      <c r="U370" s="459">
        <f t="shared" si="150"/>
        <v>0</v>
      </c>
      <c r="V370" s="461">
        <f>SUMPRODUCT(ROUND(J370:U370,2))</f>
        <v>0</v>
      </c>
      <c r="W370" s="394"/>
    </row>
    <row r="371" spans="1:23" ht="15" customHeight="1" x14ac:dyDescent="0.2">
      <c r="A371" s="250"/>
      <c r="B371" s="197"/>
      <c r="F371" s="198"/>
      <c r="G371" s="192" t="s">
        <v>230</v>
      </c>
      <c r="H371" s="208"/>
      <c r="I371" s="226" t="s">
        <v>28</v>
      </c>
      <c r="J371" s="459">
        <f>ROUND(ROUND(J367,2)*J364,2)</f>
        <v>0</v>
      </c>
      <c r="K371" s="459">
        <f t="shared" ref="K371:U371" si="151">ROUND(ROUND(K367,2)*K364,2)</f>
        <v>0</v>
      </c>
      <c r="L371" s="459">
        <f t="shared" si="151"/>
        <v>0</v>
      </c>
      <c r="M371" s="459">
        <f t="shared" si="151"/>
        <v>0</v>
      </c>
      <c r="N371" s="459">
        <f t="shared" si="151"/>
        <v>0</v>
      </c>
      <c r="O371" s="459">
        <f t="shared" si="151"/>
        <v>0</v>
      </c>
      <c r="P371" s="459">
        <f t="shared" si="151"/>
        <v>0</v>
      </c>
      <c r="Q371" s="459">
        <f t="shared" si="151"/>
        <v>0</v>
      </c>
      <c r="R371" s="459">
        <f t="shared" si="151"/>
        <v>0</v>
      </c>
      <c r="S371" s="459">
        <f t="shared" si="151"/>
        <v>0</v>
      </c>
      <c r="T371" s="459">
        <f t="shared" si="151"/>
        <v>0</v>
      </c>
      <c r="U371" s="459">
        <f t="shared" si="151"/>
        <v>0</v>
      </c>
      <c r="V371" s="461">
        <f>SUMPRODUCT(ROUND(J371:U371,2))</f>
        <v>0</v>
      </c>
      <c r="W371" s="394"/>
    </row>
    <row r="372" spans="1:23" ht="15" customHeight="1" thickBot="1" x14ac:dyDescent="0.25">
      <c r="A372" s="250"/>
      <c r="B372" s="231"/>
      <c r="C372" s="232"/>
      <c r="D372" s="232"/>
      <c r="E372" s="232"/>
      <c r="F372" s="233"/>
      <c r="G372" s="437" t="str">
        <f>$P$26</f>
        <v>Pauschale für Sozialabgaben inkl. Berufsgenossenschaft</v>
      </c>
      <c r="H372" s="438"/>
      <c r="I372" s="439" t="s">
        <v>28</v>
      </c>
      <c r="J372" s="460">
        <f>ROUND(J371*$U$26,2)</f>
        <v>0</v>
      </c>
      <c r="K372" s="460">
        <f t="shared" ref="K372:U372" si="152">ROUND(K371*$U$26,2)</f>
        <v>0</v>
      </c>
      <c r="L372" s="460">
        <f t="shared" si="152"/>
        <v>0</v>
      </c>
      <c r="M372" s="460">
        <f t="shared" si="152"/>
        <v>0</v>
      </c>
      <c r="N372" s="460">
        <f t="shared" si="152"/>
        <v>0</v>
      </c>
      <c r="O372" s="460">
        <f t="shared" si="152"/>
        <v>0</v>
      </c>
      <c r="P372" s="460">
        <f t="shared" si="152"/>
        <v>0</v>
      </c>
      <c r="Q372" s="460">
        <f t="shared" si="152"/>
        <v>0</v>
      </c>
      <c r="R372" s="460">
        <f t="shared" si="152"/>
        <v>0</v>
      </c>
      <c r="S372" s="460">
        <f t="shared" si="152"/>
        <v>0</v>
      </c>
      <c r="T372" s="460">
        <f t="shared" si="152"/>
        <v>0</v>
      </c>
      <c r="U372" s="460">
        <f t="shared" si="152"/>
        <v>0</v>
      </c>
      <c r="V372" s="462">
        <f>SUMPRODUCT(ROUND(J372:U372,2))</f>
        <v>0</v>
      </c>
      <c r="W372" s="394">
        <f>IF(COUNTIF(V355:V372,"&gt;0")&gt;0,1,0)</f>
        <v>0</v>
      </c>
    </row>
    <row r="373" spans="1:23" ht="15" customHeight="1" thickTop="1" x14ac:dyDescent="0.2">
      <c r="A373" s="250"/>
      <c r="B373" s="197"/>
      <c r="C373" s="189"/>
      <c r="D373" s="189"/>
      <c r="E373" s="189"/>
      <c r="F373" s="198"/>
      <c r="G373" s="215" t="s">
        <v>99</v>
      </c>
      <c r="H373" s="216"/>
      <c r="I373" s="217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9"/>
      <c r="W373" s="394"/>
    </row>
    <row r="374" spans="1:23" ht="15" customHeight="1" x14ac:dyDescent="0.2">
      <c r="A374" s="250"/>
      <c r="B374" s="204" t="s">
        <v>5</v>
      </c>
      <c r="C374" s="189"/>
      <c r="D374" s="701"/>
      <c r="E374" s="702"/>
      <c r="F374" s="199"/>
      <c r="G374" s="190" t="s">
        <v>59</v>
      </c>
      <c r="H374" s="206"/>
      <c r="I374" s="191"/>
      <c r="J374" s="499"/>
      <c r="K374" s="499"/>
      <c r="L374" s="499"/>
      <c r="M374" s="499"/>
      <c r="N374" s="499"/>
      <c r="O374" s="499"/>
      <c r="P374" s="499"/>
      <c r="Q374" s="499"/>
      <c r="R374" s="499"/>
      <c r="S374" s="499"/>
      <c r="T374" s="499"/>
      <c r="U374" s="499"/>
      <c r="V374" s="201"/>
      <c r="W374" s="394"/>
    </row>
    <row r="375" spans="1:23" ht="15" customHeight="1" x14ac:dyDescent="0.2">
      <c r="A375" s="252">
        <f>IF($D377="Stundenanteil",1,0)</f>
        <v>0</v>
      </c>
      <c r="B375" s="204" t="s">
        <v>60</v>
      </c>
      <c r="C375" s="189"/>
      <c r="D375" s="701"/>
      <c r="E375" s="702"/>
      <c r="F375" s="199"/>
      <c r="G375" s="195" t="s">
        <v>81</v>
      </c>
      <c r="H375" s="207"/>
      <c r="I375" s="191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1"/>
      <c r="W375" s="394"/>
    </row>
    <row r="376" spans="1:23" ht="15" customHeight="1" x14ac:dyDescent="0.2">
      <c r="A376" s="252">
        <f>IF($D377="Stundenanteil",1,0)</f>
        <v>0</v>
      </c>
      <c r="B376" s="197"/>
      <c r="C376" s="189"/>
      <c r="D376" s="189"/>
      <c r="E376" s="189"/>
      <c r="F376" s="198"/>
      <c r="G376" s="192" t="s">
        <v>89</v>
      </c>
      <c r="H376" s="208"/>
      <c r="I376" s="223" t="s">
        <v>83</v>
      </c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461">
        <f t="shared" ref="V376:V381" si="153">SUMPRODUCT(ROUND(J376:U376,2))</f>
        <v>0</v>
      </c>
      <c r="W376" s="394"/>
    </row>
    <row r="377" spans="1:23" ht="15" customHeight="1" x14ac:dyDescent="0.2">
      <c r="A377" s="252">
        <f>IF($D377="Stundenanteil",1,0)</f>
        <v>0</v>
      </c>
      <c r="B377" s="204" t="s">
        <v>80</v>
      </c>
      <c r="C377" s="189"/>
      <c r="D377" s="701" t="s">
        <v>0</v>
      </c>
      <c r="E377" s="702"/>
      <c r="F377" s="199"/>
      <c r="G377" s="192" t="s">
        <v>95</v>
      </c>
      <c r="H377" s="210" t="s">
        <v>87</v>
      </c>
      <c r="I377" s="223" t="s">
        <v>83</v>
      </c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461">
        <f t="shared" si="153"/>
        <v>0</v>
      </c>
      <c r="W377" s="394"/>
    </row>
    <row r="378" spans="1:23" ht="15" customHeight="1" x14ac:dyDescent="0.2">
      <c r="A378" s="252">
        <f>IF($D377="Stundenanteil",1,0)</f>
        <v>0</v>
      </c>
      <c r="B378" s="197"/>
      <c r="C378" s="189"/>
      <c r="D378" s="189"/>
      <c r="E378" s="189"/>
      <c r="F378" s="198"/>
      <c r="G378" s="192"/>
      <c r="H378" s="210" t="s">
        <v>90</v>
      </c>
      <c r="I378" s="224" t="s">
        <v>83</v>
      </c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461">
        <f t="shared" si="153"/>
        <v>0</v>
      </c>
      <c r="W378" s="394"/>
    </row>
    <row r="379" spans="1:23" ht="15" hidden="1" customHeight="1" x14ac:dyDescent="0.2">
      <c r="A379" s="252"/>
      <c r="B379" s="197"/>
      <c r="C379" s="189"/>
      <c r="F379" s="198"/>
      <c r="G379" s="212" t="s">
        <v>92</v>
      </c>
      <c r="H379" s="213"/>
      <c r="I379" s="225" t="s">
        <v>83</v>
      </c>
      <c r="J379" s="214">
        <f>IF(ROUND(J376,2)-ROUND(J377,2)=0,0,ROUND(J378,2)/(ROUND(J376,2)-ROUND(J377,2))*ROUND(J377,2))</f>
        <v>0</v>
      </c>
      <c r="K379" s="214">
        <f t="shared" ref="K379:U379" si="154">IF(ROUND(K376,2)-ROUND(K377,2)=0,0,ROUND(K378,2)/(ROUND(K376,2)-ROUND(K377,2))*ROUND(K377,2))</f>
        <v>0</v>
      </c>
      <c r="L379" s="214">
        <f t="shared" si="154"/>
        <v>0</v>
      </c>
      <c r="M379" s="214">
        <f t="shared" si="154"/>
        <v>0</v>
      </c>
      <c r="N379" s="214">
        <f t="shared" si="154"/>
        <v>0</v>
      </c>
      <c r="O379" s="214">
        <f t="shared" si="154"/>
        <v>0</v>
      </c>
      <c r="P379" s="214">
        <f t="shared" si="154"/>
        <v>0</v>
      </c>
      <c r="Q379" s="214">
        <f t="shared" si="154"/>
        <v>0</v>
      </c>
      <c r="R379" s="214">
        <f t="shared" si="154"/>
        <v>0</v>
      </c>
      <c r="S379" s="214">
        <f t="shared" si="154"/>
        <v>0</v>
      </c>
      <c r="T379" s="214">
        <f t="shared" si="154"/>
        <v>0</v>
      </c>
      <c r="U379" s="214">
        <f t="shared" si="154"/>
        <v>0</v>
      </c>
      <c r="V379" s="222">
        <f t="shared" si="153"/>
        <v>0</v>
      </c>
      <c r="W379" s="394"/>
    </row>
    <row r="380" spans="1:23" ht="15" hidden="1" customHeight="1" x14ac:dyDescent="0.2">
      <c r="A380" s="252"/>
      <c r="B380" s="197"/>
      <c r="C380" s="189"/>
      <c r="F380" s="198"/>
      <c r="G380" s="212" t="s">
        <v>93</v>
      </c>
      <c r="H380" s="213"/>
      <c r="I380" s="225" t="s">
        <v>83</v>
      </c>
      <c r="J380" s="214">
        <f>(ROUND(J378,2)+ROUND(J379,10))*ROUND($E386,0)/($I$6-ROUND($E386,0))</f>
        <v>0</v>
      </c>
      <c r="K380" s="214">
        <f t="shared" ref="K380:U380" si="155">(ROUND(K378,2)+ROUND(K379,10))*ROUND($E386,0)/($I$6-ROUND($E386,0))</f>
        <v>0</v>
      </c>
      <c r="L380" s="214">
        <f t="shared" si="155"/>
        <v>0</v>
      </c>
      <c r="M380" s="214">
        <f t="shared" si="155"/>
        <v>0</v>
      </c>
      <c r="N380" s="214">
        <f t="shared" si="155"/>
        <v>0</v>
      </c>
      <c r="O380" s="214">
        <f t="shared" si="155"/>
        <v>0</v>
      </c>
      <c r="P380" s="214">
        <f t="shared" si="155"/>
        <v>0</v>
      </c>
      <c r="Q380" s="214">
        <f t="shared" si="155"/>
        <v>0</v>
      </c>
      <c r="R380" s="214">
        <f t="shared" si="155"/>
        <v>0</v>
      </c>
      <c r="S380" s="214">
        <f t="shared" si="155"/>
        <v>0</v>
      </c>
      <c r="T380" s="214">
        <f t="shared" si="155"/>
        <v>0</v>
      </c>
      <c r="U380" s="214">
        <f t="shared" si="155"/>
        <v>0</v>
      </c>
      <c r="V380" s="222">
        <f t="shared" si="153"/>
        <v>0</v>
      </c>
      <c r="W380" s="394"/>
    </row>
    <row r="381" spans="1:23" ht="15" hidden="1" customHeight="1" x14ac:dyDescent="0.2">
      <c r="A381" s="252"/>
      <c r="B381" s="197"/>
      <c r="C381" s="189"/>
      <c r="D381" s="189"/>
      <c r="E381" s="189"/>
      <c r="F381" s="198"/>
      <c r="G381" s="212" t="s">
        <v>94</v>
      </c>
      <c r="H381" s="213"/>
      <c r="I381" s="225" t="s">
        <v>83</v>
      </c>
      <c r="J381" s="214">
        <f>ROUND(J378,2)+ROUND(J379,10)+ROUND(J380,10)</f>
        <v>0</v>
      </c>
      <c r="K381" s="214">
        <f t="shared" ref="K381:U381" si="156">ROUND(K378,2)+ROUND(K379,10)+ROUND(K380,10)</f>
        <v>0</v>
      </c>
      <c r="L381" s="214">
        <f t="shared" si="156"/>
        <v>0</v>
      </c>
      <c r="M381" s="214">
        <f t="shared" si="156"/>
        <v>0</v>
      </c>
      <c r="N381" s="214">
        <f t="shared" si="156"/>
        <v>0</v>
      </c>
      <c r="O381" s="214">
        <f t="shared" si="156"/>
        <v>0</v>
      </c>
      <c r="P381" s="214">
        <f t="shared" si="156"/>
        <v>0</v>
      </c>
      <c r="Q381" s="214">
        <f t="shared" si="156"/>
        <v>0</v>
      </c>
      <c r="R381" s="214">
        <f t="shared" si="156"/>
        <v>0</v>
      </c>
      <c r="S381" s="214">
        <f t="shared" si="156"/>
        <v>0</v>
      </c>
      <c r="T381" s="214">
        <f t="shared" si="156"/>
        <v>0</v>
      </c>
      <c r="U381" s="214">
        <f t="shared" si="156"/>
        <v>0</v>
      </c>
      <c r="V381" s="222">
        <f t="shared" si="153"/>
        <v>0</v>
      </c>
      <c r="W381" s="394"/>
    </row>
    <row r="382" spans="1:23" ht="15" customHeight="1" x14ac:dyDescent="0.2">
      <c r="A382" s="250"/>
      <c r="B382" s="204" t="s">
        <v>91</v>
      </c>
      <c r="C382" s="189"/>
      <c r="D382" s="189"/>
      <c r="E382" s="189"/>
      <c r="F382" s="198"/>
      <c r="G382" s="228" t="str">
        <f>IF(D377="Stundenanteil","Errechneter Stellenanteil",IF(D377="Stellenanteil","Stellenanteil:",""))</f>
        <v/>
      </c>
      <c r="H382" s="211"/>
      <c r="I382" s="193"/>
      <c r="J382" s="500">
        <f t="shared" ref="J382:U382" si="157">IF(AND($D377="Stellenanteil",$E387&gt;0,J384&gt;0),ROUND($E387,4),IF(AND($D377="Stundenanteil",J376&gt;0),ROUND(J381/ROUND(J376,2),4),0))</f>
        <v>0</v>
      </c>
      <c r="K382" s="500">
        <f t="shared" si="157"/>
        <v>0</v>
      </c>
      <c r="L382" s="500">
        <f t="shared" si="157"/>
        <v>0</v>
      </c>
      <c r="M382" s="500">
        <f t="shared" si="157"/>
        <v>0</v>
      </c>
      <c r="N382" s="500">
        <f t="shared" si="157"/>
        <v>0</v>
      </c>
      <c r="O382" s="500">
        <f t="shared" si="157"/>
        <v>0</v>
      </c>
      <c r="P382" s="500">
        <f t="shared" si="157"/>
        <v>0</v>
      </c>
      <c r="Q382" s="500">
        <f t="shared" si="157"/>
        <v>0</v>
      </c>
      <c r="R382" s="500">
        <f t="shared" si="157"/>
        <v>0</v>
      </c>
      <c r="S382" s="500">
        <f t="shared" si="157"/>
        <v>0</v>
      </c>
      <c r="T382" s="500">
        <f t="shared" si="157"/>
        <v>0</v>
      </c>
      <c r="U382" s="500">
        <f t="shared" si="157"/>
        <v>0</v>
      </c>
      <c r="V382" s="501"/>
      <c r="W382" s="394"/>
    </row>
    <row r="383" spans="1:23" ht="15" customHeight="1" x14ac:dyDescent="0.2">
      <c r="A383" s="250"/>
      <c r="B383" s="197"/>
      <c r="C383" s="196" t="s">
        <v>97</v>
      </c>
      <c r="E383" s="249"/>
      <c r="F383" s="198"/>
      <c r="G383" s="195" t="s">
        <v>84</v>
      </c>
      <c r="H383" s="207"/>
      <c r="I383" s="191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1"/>
      <c r="W383" s="394"/>
    </row>
    <row r="384" spans="1:23" ht="15" customHeight="1" x14ac:dyDescent="0.2">
      <c r="A384" s="250"/>
      <c r="B384" s="197"/>
      <c r="F384" s="200"/>
      <c r="G384" s="194" t="s">
        <v>100</v>
      </c>
      <c r="H384" s="209"/>
      <c r="I384" s="226" t="s">
        <v>28</v>
      </c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461">
        <f>SUMPRODUCT(ROUND(J384:U384,2))</f>
        <v>0</v>
      </c>
      <c r="W384" s="394"/>
    </row>
    <row r="385" spans="1:23" ht="15" customHeight="1" x14ac:dyDescent="0.2">
      <c r="A385" s="252">
        <f>IF($D377="Stundenanteil",1,0)</f>
        <v>0</v>
      </c>
      <c r="B385" s="197"/>
      <c r="C385" s="196" t="str">
        <f>IF(D377="Stundenanteil","wöchentliche Arbeitszeit (in h):","")</f>
        <v/>
      </c>
      <c r="D385" s="189"/>
      <c r="E385" s="263"/>
      <c r="F385" s="200"/>
      <c r="G385" s="192" t="s">
        <v>229</v>
      </c>
      <c r="H385" s="208"/>
      <c r="I385" s="226" t="s">
        <v>28</v>
      </c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461">
        <f>SUMPRODUCT(ROUND(J385:U385,2))</f>
        <v>0</v>
      </c>
      <c r="W385" s="394"/>
    </row>
    <row r="386" spans="1:23" ht="15" customHeight="1" x14ac:dyDescent="0.2">
      <c r="A386" s="252">
        <f>IF($D377="Stundenanteil",1,0)</f>
        <v>0</v>
      </c>
      <c r="B386" s="197"/>
      <c r="C386" s="196" t="str">
        <f>IF(D377="Stundenanteil","Urlaubsanspruch (in AT):","")</f>
        <v/>
      </c>
      <c r="D386" s="189"/>
      <c r="E386" s="264"/>
      <c r="F386" s="200"/>
      <c r="G386" s="192"/>
      <c r="H386" s="208"/>
      <c r="I386" s="226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3"/>
      <c r="W386" s="394"/>
    </row>
    <row r="387" spans="1:23" ht="15" customHeight="1" x14ac:dyDescent="0.2">
      <c r="A387" s="252">
        <f>IF($D377="Stellenanteil",1,0)</f>
        <v>0</v>
      </c>
      <c r="B387" s="197"/>
      <c r="C387" s="196" t="str">
        <f>IF(D377="Stellenanteil","Stellenanteil (in %):","")</f>
        <v/>
      </c>
      <c r="D387" s="189"/>
      <c r="E387" s="227"/>
      <c r="F387" s="198"/>
      <c r="G387" s="195" t="s">
        <v>88</v>
      </c>
      <c r="H387" s="207"/>
      <c r="I387" s="191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1"/>
      <c r="W387" s="394"/>
    </row>
    <row r="388" spans="1:23" ht="15" customHeight="1" x14ac:dyDescent="0.2">
      <c r="A388" s="250"/>
      <c r="B388" s="197"/>
      <c r="F388" s="198"/>
      <c r="G388" s="194" t="s">
        <v>86</v>
      </c>
      <c r="H388" s="209"/>
      <c r="I388" s="226" t="s">
        <v>28</v>
      </c>
      <c r="J388" s="459">
        <f>ROUND(ROUND(J384,2)*J382,2)</f>
        <v>0</v>
      </c>
      <c r="K388" s="459">
        <f t="shared" ref="K388:U388" si="158">ROUND(ROUND(K384,2)*K382,2)</f>
        <v>0</v>
      </c>
      <c r="L388" s="459">
        <f t="shared" si="158"/>
        <v>0</v>
      </c>
      <c r="M388" s="459">
        <f t="shared" si="158"/>
        <v>0</v>
      </c>
      <c r="N388" s="459">
        <f t="shared" si="158"/>
        <v>0</v>
      </c>
      <c r="O388" s="459">
        <f t="shared" si="158"/>
        <v>0</v>
      </c>
      <c r="P388" s="459">
        <f t="shared" si="158"/>
        <v>0</v>
      </c>
      <c r="Q388" s="459">
        <f t="shared" si="158"/>
        <v>0</v>
      </c>
      <c r="R388" s="459">
        <f t="shared" si="158"/>
        <v>0</v>
      </c>
      <c r="S388" s="459">
        <f t="shared" si="158"/>
        <v>0</v>
      </c>
      <c r="T388" s="459">
        <f t="shared" si="158"/>
        <v>0</v>
      </c>
      <c r="U388" s="459">
        <f t="shared" si="158"/>
        <v>0</v>
      </c>
      <c r="V388" s="461">
        <f>SUMPRODUCT(ROUND(J388:U388,2))</f>
        <v>0</v>
      </c>
      <c r="W388" s="394"/>
    </row>
    <row r="389" spans="1:23" ht="15" customHeight="1" x14ac:dyDescent="0.2">
      <c r="A389" s="250"/>
      <c r="B389" s="197"/>
      <c r="F389" s="198"/>
      <c r="G389" s="192" t="s">
        <v>230</v>
      </c>
      <c r="H389" s="208"/>
      <c r="I389" s="226" t="s">
        <v>28</v>
      </c>
      <c r="J389" s="459">
        <f>ROUND(ROUND(J385,2)*J382,2)</f>
        <v>0</v>
      </c>
      <c r="K389" s="459">
        <f t="shared" ref="K389:U389" si="159">ROUND(ROUND(K385,2)*K382,2)</f>
        <v>0</v>
      </c>
      <c r="L389" s="459">
        <f t="shared" si="159"/>
        <v>0</v>
      </c>
      <c r="M389" s="459">
        <f t="shared" si="159"/>
        <v>0</v>
      </c>
      <c r="N389" s="459">
        <f t="shared" si="159"/>
        <v>0</v>
      </c>
      <c r="O389" s="459">
        <f t="shared" si="159"/>
        <v>0</v>
      </c>
      <c r="P389" s="459">
        <f t="shared" si="159"/>
        <v>0</v>
      </c>
      <c r="Q389" s="459">
        <f t="shared" si="159"/>
        <v>0</v>
      </c>
      <c r="R389" s="459">
        <f t="shared" si="159"/>
        <v>0</v>
      </c>
      <c r="S389" s="459">
        <f t="shared" si="159"/>
        <v>0</v>
      </c>
      <c r="T389" s="459">
        <f t="shared" si="159"/>
        <v>0</v>
      </c>
      <c r="U389" s="459">
        <f t="shared" si="159"/>
        <v>0</v>
      </c>
      <c r="V389" s="461">
        <f>SUMPRODUCT(ROUND(J389:U389,2))</f>
        <v>0</v>
      </c>
      <c r="W389" s="394"/>
    </row>
    <row r="390" spans="1:23" ht="15" customHeight="1" thickBot="1" x14ac:dyDescent="0.25">
      <c r="A390" s="250"/>
      <c r="B390" s="231"/>
      <c r="C390" s="232"/>
      <c r="D390" s="232"/>
      <c r="E390" s="232"/>
      <c r="F390" s="233"/>
      <c r="G390" s="437" t="str">
        <f>$P$26</f>
        <v>Pauschale für Sozialabgaben inkl. Berufsgenossenschaft</v>
      </c>
      <c r="H390" s="438"/>
      <c r="I390" s="439" t="s">
        <v>28</v>
      </c>
      <c r="J390" s="460">
        <f>ROUND(J389*$U$26,2)</f>
        <v>0</v>
      </c>
      <c r="K390" s="460">
        <f t="shared" ref="K390:U390" si="160">ROUND(K389*$U$26,2)</f>
        <v>0</v>
      </c>
      <c r="L390" s="460">
        <f t="shared" si="160"/>
        <v>0</v>
      </c>
      <c r="M390" s="460">
        <f t="shared" si="160"/>
        <v>0</v>
      </c>
      <c r="N390" s="460">
        <f t="shared" si="160"/>
        <v>0</v>
      </c>
      <c r="O390" s="460">
        <f t="shared" si="160"/>
        <v>0</v>
      </c>
      <c r="P390" s="460">
        <f t="shared" si="160"/>
        <v>0</v>
      </c>
      <c r="Q390" s="460">
        <f t="shared" si="160"/>
        <v>0</v>
      </c>
      <c r="R390" s="460">
        <f t="shared" si="160"/>
        <v>0</v>
      </c>
      <c r="S390" s="460">
        <f t="shared" si="160"/>
        <v>0</v>
      </c>
      <c r="T390" s="460">
        <f t="shared" si="160"/>
        <v>0</v>
      </c>
      <c r="U390" s="460">
        <f t="shared" si="160"/>
        <v>0</v>
      </c>
      <c r="V390" s="462">
        <f>SUMPRODUCT(ROUND(J390:U390,2))</f>
        <v>0</v>
      </c>
      <c r="W390" s="394">
        <f>IF(COUNTIF(V373:V390,"&gt;0")&gt;0,1,0)</f>
        <v>0</v>
      </c>
    </row>
    <row r="391" spans="1:23" ht="15" customHeight="1" thickTop="1" x14ac:dyDescent="0.2">
      <c r="A391" s="250"/>
      <c r="B391" s="197"/>
      <c r="C391" s="189"/>
      <c r="D391" s="189"/>
      <c r="E391" s="189"/>
      <c r="F391" s="198"/>
      <c r="G391" s="215" t="s">
        <v>99</v>
      </c>
      <c r="H391" s="216"/>
      <c r="I391" s="217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9"/>
      <c r="W391" s="394"/>
    </row>
    <row r="392" spans="1:23" ht="15" customHeight="1" x14ac:dyDescent="0.2">
      <c r="A392" s="250"/>
      <c r="B392" s="204" t="s">
        <v>5</v>
      </c>
      <c r="C392" s="189"/>
      <c r="D392" s="701"/>
      <c r="E392" s="702"/>
      <c r="F392" s="199"/>
      <c r="G392" s="190" t="s">
        <v>59</v>
      </c>
      <c r="H392" s="206"/>
      <c r="I392" s="191"/>
      <c r="J392" s="499"/>
      <c r="K392" s="499"/>
      <c r="L392" s="499"/>
      <c r="M392" s="499"/>
      <c r="N392" s="499"/>
      <c r="O392" s="499"/>
      <c r="P392" s="499"/>
      <c r="Q392" s="499"/>
      <c r="R392" s="499"/>
      <c r="S392" s="499"/>
      <c r="T392" s="499"/>
      <c r="U392" s="499"/>
      <c r="V392" s="201"/>
      <c r="W392" s="394"/>
    </row>
    <row r="393" spans="1:23" ht="15" customHeight="1" x14ac:dyDescent="0.2">
      <c r="A393" s="252">
        <f>IF($D395="Stundenanteil",1,0)</f>
        <v>0</v>
      </c>
      <c r="B393" s="204" t="s">
        <v>60</v>
      </c>
      <c r="C393" s="189"/>
      <c r="D393" s="701"/>
      <c r="E393" s="702"/>
      <c r="F393" s="199"/>
      <c r="G393" s="195" t="s">
        <v>81</v>
      </c>
      <c r="H393" s="207"/>
      <c r="I393" s="191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1"/>
      <c r="W393" s="394"/>
    </row>
    <row r="394" spans="1:23" ht="15" customHeight="1" x14ac:dyDescent="0.2">
      <c r="A394" s="252">
        <f>IF($D395="Stundenanteil",1,0)</f>
        <v>0</v>
      </c>
      <c r="B394" s="197"/>
      <c r="C394" s="189"/>
      <c r="D394" s="189"/>
      <c r="E394" s="189"/>
      <c r="F394" s="198"/>
      <c r="G394" s="192" t="s">
        <v>89</v>
      </c>
      <c r="H394" s="208"/>
      <c r="I394" s="223" t="s">
        <v>83</v>
      </c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461">
        <f t="shared" ref="V394:V399" si="161">SUMPRODUCT(ROUND(J394:U394,2))</f>
        <v>0</v>
      </c>
      <c r="W394" s="394"/>
    </row>
    <row r="395" spans="1:23" ht="15" customHeight="1" x14ac:dyDescent="0.2">
      <c r="A395" s="252">
        <f>IF($D395="Stundenanteil",1,0)</f>
        <v>0</v>
      </c>
      <c r="B395" s="204" t="s">
        <v>80</v>
      </c>
      <c r="C395" s="189"/>
      <c r="D395" s="701" t="s">
        <v>0</v>
      </c>
      <c r="E395" s="702"/>
      <c r="F395" s="199"/>
      <c r="G395" s="192" t="s">
        <v>95</v>
      </c>
      <c r="H395" s="210" t="s">
        <v>87</v>
      </c>
      <c r="I395" s="223" t="s">
        <v>83</v>
      </c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  <c r="V395" s="461">
        <f t="shared" si="161"/>
        <v>0</v>
      </c>
      <c r="W395" s="394"/>
    </row>
    <row r="396" spans="1:23" ht="15" customHeight="1" x14ac:dyDescent="0.2">
      <c r="A396" s="252">
        <f>IF($D395="Stundenanteil",1,0)</f>
        <v>0</v>
      </c>
      <c r="B396" s="197"/>
      <c r="C396" s="189"/>
      <c r="D396" s="189"/>
      <c r="E396" s="189"/>
      <c r="F396" s="198"/>
      <c r="G396" s="192"/>
      <c r="H396" s="210" t="s">
        <v>90</v>
      </c>
      <c r="I396" s="224" t="s">
        <v>83</v>
      </c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  <c r="V396" s="461">
        <f t="shared" si="161"/>
        <v>0</v>
      </c>
      <c r="W396" s="394"/>
    </row>
    <row r="397" spans="1:23" ht="15" hidden="1" customHeight="1" x14ac:dyDescent="0.2">
      <c r="A397" s="252"/>
      <c r="B397" s="197"/>
      <c r="C397" s="189"/>
      <c r="F397" s="198"/>
      <c r="G397" s="212" t="s">
        <v>92</v>
      </c>
      <c r="H397" s="213"/>
      <c r="I397" s="225" t="s">
        <v>83</v>
      </c>
      <c r="J397" s="214">
        <f>IF(ROUND(J394,2)-ROUND(J395,2)=0,0,ROUND(J396,2)/(ROUND(J394,2)-ROUND(J395,2))*ROUND(J395,2))</f>
        <v>0</v>
      </c>
      <c r="K397" s="214">
        <f t="shared" ref="K397:U397" si="162">IF(ROUND(K394,2)-ROUND(K395,2)=0,0,ROUND(K396,2)/(ROUND(K394,2)-ROUND(K395,2))*ROUND(K395,2))</f>
        <v>0</v>
      </c>
      <c r="L397" s="214">
        <f t="shared" si="162"/>
        <v>0</v>
      </c>
      <c r="M397" s="214">
        <f t="shared" si="162"/>
        <v>0</v>
      </c>
      <c r="N397" s="214">
        <f t="shared" si="162"/>
        <v>0</v>
      </c>
      <c r="O397" s="214">
        <f t="shared" si="162"/>
        <v>0</v>
      </c>
      <c r="P397" s="214">
        <f t="shared" si="162"/>
        <v>0</v>
      </c>
      <c r="Q397" s="214">
        <f t="shared" si="162"/>
        <v>0</v>
      </c>
      <c r="R397" s="214">
        <f t="shared" si="162"/>
        <v>0</v>
      </c>
      <c r="S397" s="214">
        <f t="shared" si="162"/>
        <v>0</v>
      </c>
      <c r="T397" s="214">
        <f t="shared" si="162"/>
        <v>0</v>
      </c>
      <c r="U397" s="214">
        <f t="shared" si="162"/>
        <v>0</v>
      </c>
      <c r="V397" s="222">
        <f t="shared" si="161"/>
        <v>0</v>
      </c>
      <c r="W397" s="394"/>
    </row>
    <row r="398" spans="1:23" ht="15" hidden="1" customHeight="1" x14ac:dyDescent="0.2">
      <c r="A398" s="252"/>
      <c r="B398" s="197"/>
      <c r="C398" s="189"/>
      <c r="F398" s="198"/>
      <c r="G398" s="212" t="s">
        <v>93</v>
      </c>
      <c r="H398" s="213"/>
      <c r="I398" s="225" t="s">
        <v>83</v>
      </c>
      <c r="J398" s="214">
        <f>(ROUND(J396,2)+ROUND(J397,10))*ROUND($E404,0)/($I$6-ROUND($E404,0))</f>
        <v>0</v>
      </c>
      <c r="K398" s="214">
        <f t="shared" ref="K398:U398" si="163">(ROUND(K396,2)+ROUND(K397,10))*ROUND($E404,0)/($I$6-ROUND($E404,0))</f>
        <v>0</v>
      </c>
      <c r="L398" s="214">
        <f t="shared" si="163"/>
        <v>0</v>
      </c>
      <c r="M398" s="214">
        <f t="shared" si="163"/>
        <v>0</v>
      </c>
      <c r="N398" s="214">
        <f t="shared" si="163"/>
        <v>0</v>
      </c>
      <c r="O398" s="214">
        <f t="shared" si="163"/>
        <v>0</v>
      </c>
      <c r="P398" s="214">
        <f t="shared" si="163"/>
        <v>0</v>
      </c>
      <c r="Q398" s="214">
        <f t="shared" si="163"/>
        <v>0</v>
      </c>
      <c r="R398" s="214">
        <f t="shared" si="163"/>
        <v>0</v>
      </c>
      <c r="S398" s="214">
        <f t="shared" si="163"/>
        <v>0</v>
      </c>
      <c r="T398" s="214">
        <f t="shared" si="163"/>
        <v>0</v>
      </c>
      <c r="U398" s="214">
        <f t="shared" si="163"/>
        <v>0</v>
      </c>
      <c r="V398" s="222">
        <f t="shared" si="161"/>
        <v>0</v>
      </c>
      <c r="W398" s="394"/>
    </row>
    <row r="399" spans="1:23" ht="15" hidden="1" customHeight="1" x14ac:dyDescent="0.2">
      <c r="A399" s="252"/>
      <c r="B399" s="197"/>
      <c r="C399" s="189"/>
      <c r="D399" s="189"/>
      <c r="E399" s="189"/>
      <c r="F399" s="198"/>
      <c r="G399" s="212" t="s">
        <v>94</v>
      </c>
      <c r="H399" s="213"/>
      <c r="I399" s="225" t="s">
        <v>83</v>
      </c>
      <c r="J399" s="214">
        <f>ROUND(J396,2)+ROUND(J397,10)+ROUND(J398,10)</f>
        <v>0</v>
      </c>
      <c r="K399" s="214">
        <f t="shared" ref="K399:U399" si="164">ROUND(K396,2)+ROUND(K397,10)+ROUND(K398,10)</f>
        <v>0</v>
      </c>
      <c r="L399" s="214">
        <f t="shared" si="164"/>
        <v>0</v>
      </c>
      <c r="M399" s="214">
        <f t="shared" si="164"/>
        <v>0</v>
      </c>
      <c r="N399" s="214">
        <f t="shared" si="164"/>
        <v>0</v>
      </c>
      <c r="O399" s="214">
        <f t="shared" si="164"/>
        <v>0</v>
      </c>
      <c r="P399" s="214">
        <f t="shared" si="164"/>
        <v>0</v>
      </c>
      <c r="Q399" s="214">
        <f t="shared" si="164"/>
        <v>0</v>
      </c>
      <c r="R399" s="214">
        <f t="shared" si="164"/>
        <v>0</v>
      </c>
      <c r="S399" s="214">
        <f t="shared" si="164"/>
        <v>0</v>
      </c>
      <c r="T399" s="214">
        <f t="shared" si="164"/>
        <v>0</v>
      </c>
      <c r="U399" s="214">
        <f t="shared" si="164"/>
        <v>0</v>
      </c>
      <c r="V399" s="222">
        <f t="shared" si="161"/>
        <v>0</v>
      </c>
      <c r="W399" s="394"/>
    </row>
    <row r="400" spans="1:23" ht="15" customHeight="1" x14ac:dyDescent="0.2">
      <c r="A400" s="250"/>
      <c r="B400" s="204" t="s">
        <v>91</v>
      </c>
      <c r="C400" s="189"/>
      <c r="D400" s="189"/>
      <c r="E400" s="189"/>
      <c r="F400" s="198"/>
      <c r="G400" s="228" t="str">
        <f>IF(D395="Stundenanteil","Errechneter Stellenanteil",IF(D395="Stellenanteil","Stellenanteil:",""))</f>
        <v/>
      </c>
      <c r="H400" s="211"/>
      <c r="I400" s="193"/>
      <c r="J400" s="500">
        <f t="shared" ref="J400:U400" si="165">IF(AND($D395="Stellenanteil",$E405&gt;0,J402&gt;0),ROUND($E405,4),IF(AND($D395="Stundenanteil",J394&gt;0),ROUND(J399/ROUND(J394,2),4),0))</f>
        <v>0</v>
      </c>
      <c r="K400" s="500">
        <f t="shared" si="165"/>
        <v>0</v>
      </c>
      <c r="L400" s="500">
        <f t="shared" si="165"/>
        <v>0</v>
      </c>
      <c r="M400" s="500">
        <f t="shared" si="165"/>
        <v>0</v>
      </c>
      <c r="N400" s="500">
        <f t="shared" si="165"/>
        <v>0</v>
      </c>
      <c r="O400" s="500">
        <f t="shared" si="165"/>
        <v>0</v>
      </c>
      <c r="P400" s="500">
        <f t="shared" si="165"/>
        <v>0</v>
      </c>
      <c r="Q400" s="500">
        <f t="shared" si="165"/>
        <v>0</v>
      </c>
      <c r="R400" s="500">
        <f t="shared" si="165"/>
        <v>0</v>
      </c>
      <c r="S400" s="500">
        <f t="shared" si="165"/>
        <v>0</v>
      </c>
      <c r="T400" s="500">
        <f t="shared" si="165"/>
        <v>0</v>
      </c>
      <c r="U400" s="500">
        <f t="shared" si="165"/>
        <v>0</v>
      </c>
      <c r="V400" s="501"/>
      <c r="W400" s="394"/>
    </row>
    <row r="401" spans="1:23" ht="15" customHeight="1" x14ac:dyDescent="0.2">
      <c r="A401" s="250"/>
      <c r="B401" s="197"/>
      <c r="C401" s="196" t="s">
        <v>97</v>
      </c>
      <c r="E401" s="249"/>
      <c r="F401" s="198"/>
      <c r="G401" s="195" t="s">
        <v>84</v>
      </c>
      <c r="H401" s="207"/>
      <c r="I401" s="191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1"/>
      <c r="W401" s="394"/>
    </row>
    <row r="402" spans="1:23" ht="15" customHeight="1" x14ac:dyDescent="0.2">
      <c r="A402" s="250"/>
      <c r="B402" s="197"/>
      <c r="F402" s="200"/>
      <c r="G402" s="194" t="s">
        <v>100</v>
      </c>
      <c r="H402" s="209"/>
      <c r="I402" s="226" t="s">
        <v>28</v>
      </c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461">
        <f>SUMPRODUCT(ROUND(J402:U402,2))</f>
        <v>0</v>
      </c>
      <c r="W402" s="394"/>
    </row>
    <row r="403" spans="1:23" ht="15" customHeight="1" x14ac:dyDescent="0.2">
      <c r="A403" s="252">
        <f>IF($D395="Stundenanteil",1,0)</f>
        <v>0</v>
      </c>
      <c r="B403" s="197"/>
      <c r="C403" s="196" t="str">
        <f>IF(D395="Stundenanteil","wöchentliche Arbeitszeit (in h):","")</f>
        <v/>
      </c>
      <c r="D403" s="189"/>
      <c r="E403" s="263"/>
      <c r="F403" s="200"/>
      <c r="G403" s="192" t="s">
        <v>229</v>
      </c>
      <c r="H403" s="208"/>
      <c r="I403" s="226" t="s">
        <v>28</v>
      </c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461">
        <f>SUMPRODUCT(ROUND(J403:U403,2))</f>
        <v>0</v>
      </c>
      <c r="W403" s="394"/>
    </row>
    <row r="404" spans="1:23" ht="15" customHeight="1" x14ac:dyDescent="0.2">
      <c r="A404" s="252">
        <f>IF($D395="Stundenanteil",1,0)</f>
        <v>0</v>
      </c>
      <c r="B404" s="197"/>
      <c r="C404" s="196" t="str">
        <f>IF(D395="Stundenanteil","Urlaubsanspruch (in AT):","")</f>
        <v/>
      </c>
      <c r="D404" s="189"/>
      <c r="E404" s="264"/>
      <c r="F404" s="200"/>
      <c r="G404" s="192"/>
      <c r="H404" s="208"/>
      <c r="I404" s="226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3"/>
      <c r="W404" s="394"/>
    </row>
    <row r="405" spans="1:23" ht="15" customHeight="1" x14ac:dyDescent="0.2">
      <c r="A405" s="252">
        <f>IF($D395="Stellenanteil",1,0)</f>
        <v>0</v>
      </c>
      <c r="B405" s="197"/>
      <c r="C405" s="196" t="str">
        <f>IF(D395="Stellenanteil","Stellenanteil (in %):","")</f>
        <v/>
      </c>
      <c r="D405" s="189"/>
      <c r="E405" s="227"/>
      <c r="F405" s="198"/>
      <c r="G405" s="195" t="s">
        <v>88</v>
      </c>
      <c r="H405" s="207"/>
      <c r="I405" s="191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1"/>
      <c r="W405" s="394"/>
    </row>
    <row r="406" spans="1:23" ht="15" customHeight="1" x14ac:dyDescent="0.2">
      <c r="A406" s="250"/>
      <c r="B406" s="197"/>
      <c r="F406" s="198"/>
      <c r="G406" s="194" t="s">
        <v>86</v>
      </c>
      <c r="H406" s="209"/>
      <c r="I406" s="226" t="s">
        <v>28</v>
      </c>
      <c r="J406" s="459">
        <f>ROUND(ROUND(J402,2)*J400,2)</f>
        <v>0</v>
      </c>
      <c r="K406" s="459">
        <f t="shared" ref="K406:U406" si="166">ROUND(ROUND(K402,2)*K400,2)</f>
        <v>0</v>
      </c>
      <c r="L406" s="459">
        <f t="shared" si="166"/>
        <v>0</v>
      </c>
      <c r="M406" s="459">
        <f t="shared" si="166"/>
        <v>0</v>
      </c>
      <c r="N406" s="459">
        <f t="shared" si="166"/>
        <v>0</v>
      </c>
      <c r="O406" s="459">
        <f t="shared" si="166"/>
        <v>0</v>
      </c>
      <c r="P406" s="459">
        <f t="shared" si="166"/>
        <v>0</v>
      </c>
      <c r="Q406" s="459">
        <f t="shared" si="166"/>
        <v>0</v>
      </c>
      <c r="R406" s="459">
        <f t="shared" si="166"/>
        <v>0</v>
      </c>
      <c r="S406" s="459">
        <f t="shared" si="166"/>
        <v>0</v>
      </c>
      <c r="T406" s="459">
        <f t="shared" si="166"/>
        <v>0</v>
      </c>
      <c r="U406" s="459">
        <f t="shared" si="166"/>
        <v>0</v>
      </c>
      <c r="V406" s="461">
        <f>SUMPRODUCT(ROUND(J406:U406,2))</f>
        <v>0</v>
      </c>
      <c r="W406" s="394"/>
    </row>
    <row r="407" spans="1:23" ht="15" customHeight="1" x14ac:dyDescent="0.2">
      <c r="A407" s="250"/>
      <c r="B407" s="197"/>
      <c r="F407" s="198"/>
      <c r="G407" s="192" t="s">
        <v>230</v>
      </c>
      <c r="H407" s="208"/>
      <c r="I407" s="226" t="s">
        <v>28</v>
      </c>
      <c r="J407" s="459">
        <f>ROUND(ROUND(J403,2)*J400,2)</f>
        <v>0</v>
      </c>
      <c r="K407" s="459">
        <f t="shared" ref="K407:U407" si="167">ROUND(ROUND(K403,2)*K400,2)</f>
        <v>0</v>
      </c>
      <c r="L407" s="459">
        <f t="shared" si="167"/>
        <v>0</v>
      </c>
      <c r="M407" s="459">
        <f t="shared" si="167"/>
        <v>0</v>
      </c>
      <c r="N407" s="459">
        <f t="shared" si="167"/>
        <v>0</v>
      </c>
      <c r="O407" s="459">
        <f t="shared" si="167"/>
        <v>0</v>
      </c>
      <c r="P407" s="459">
        <f t="shared" si="167"/>
        <v>0</v>
      </c>
      <c r="Q407" s="459">
        <f t="shared" si="167"/>
        <v>0</v>
      </c>
      <c r="R407" s="459">
        <f t="shared" si="167"/>
        <v>0</v>
      </c>
      <c r="S407" s="459">
        <f t="shared" si="167"/>
        <v>0</v>
      </c>
      <c r="T407" s="459">
        <f t="shared" si="167"/>
        <v>0</v>
      </c>
      <c r="U407" s="459">
        <f t="shared" si="167"/>
        <v>0</v>
      </c>
      <c r="V407" s="461">
        <f>SUMPRODUCT(ROUND(J407:U407,2))</f>
        <v>0</v>
      </c>
      <c r="W407" s="394"/>
    </row>
    <row r="408" spans="1:23" ht="15" customHeight="1" thickBot="1" x14ac:dyDescent="0.25">
      <c r="A408" s="250"/>
      <c r="B408" s="231"/>
      <c r="C408" s="232"/>
      <c r="D408" s="232"/>
      <c r="E408" s="232"/>
      <c r="F408" s="233"/>
      <c r="G408" s="437" t="str">
        <f>$P$26</f>
        <v>Pauschale für Sozialabgaben inkl. Berufsgenossenschaft</v>
      </c>
      <c r="H408" s="438"/>
      <c r="I408" s="439" t="s">
        <v>28</v>
      </c>
      <c r="J408" s="460">
        <f>ROUND(J407*$U$26,2)</f>
        <v>0</v>
      </c>
      <c r="K408" s="460">
        <f t="shared" ref="K408:U408" si="168">ROUND(K407*$U$26,2)</f>
        <v>0</v>
      </c>
      <c r="L408" s="460">
        <f t="shared" si="168"/>
        <v>0</v>
      </c>
      <c r="M408" s="460">
        <f t="shared" si="168"/>
        <v>0</v>
      </c>
      <c r="N408" s="460">
        <f t="shared" si="168"/>
        <v>0</v>
      </c>
      <c r="O408" s="460">
        <f t="shared" si="168"/>
        <v>0</v>
      </c>
      <c r="P408" s="460">
        <f t="shared" si="168"/>
        <v>0</v>
      </c>
      <c r="Q408" s="460">
        <f t="shared" si="168"/>
        <v>0</v>
      </c>
      <c r="R408" s="460">
        <f t="shared" si="168"/>
        <v>0</v>
      </c>
      <c r="S408" s="460">
        <f t="shared" si="168"/>
        <v>0</v>
      </c>
      <c r="T408" s="460">
        <f t="shared" si="168"/>
        <v>0</v>
      </c>
      <c r="U408" s="460">
        <f t="shared" si="168"/>
        <v>0</v>
      </c>
      <c r="V408" s="462">
        <f>SUMPRODUCT(ROUND(J408:U408,2))</f>
        <v>0</v>
      </c>
      <c r="W408" s="394">
        <f>IF(COUNTIF(V391:V408,"&gt;0")&gt;0,1,0)</f>
        <v>0</v>
      </c>
    </row>
    <row r="409" spans="1:23" ht="15" customHeight="1" thickTop="1" x14ac:dyDescent="0.2">
      <c r="A409" s="250"/>
      <c r="B409" s="197"/>
      <c r="C409" s="189"/>
      <c r="D409" s="189"/>
      <c r="E409" s="189"/>
      <c r="F409" s="198"/>
      <c r="G409" s="215" t="s">
        <v>99</v>
      </c>
      <c r="H409" s="216"/>
      <c r="I409" s="217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9"/>
      <c r="W409" s="394"/>
    </row>
    <row r="410" spans="1:23" ht="15" customHeight="1" x14ac:dyDescent="0.2">
      <c r="A410" s="250"/>
      <c r="B410" s="204" t="s">
        <v>5</v>
      </c>
      <c r="C410" s="189"/>
      <c r="D410" s="701"/>
      <c r="E410" s="702"/>
      <c r="F410" s="199"/>
      <c r="G410" s="190" t="s">
        <v>59</v>
      </c>
      <c r="H410" s="206"/>
      <c r="I410" s="191"/>
      <c r="J410" s="499"/>
      <c r="K410" s="499"/>
      <c r="L410" s="499"/>
      <c r="M410" s="499"/>
      <c r="N410" s="499"/>
      <c r="O410" s="499"/>
      <c r="P410" s="499"/>
      <c r="Q410" s="499"/>
      <c r="R410" s="499"/>
      <c r="S410" s="499"/>
      <c r="T410" s="499"/>
      <c r="U410" s="499"/>
      <c r="V410" s="201"/>
      <c r="W410" s="394"/>
    </row>
    <row r="411" spans="1:23" ht="15" customHeight="1" x14ac:dyDescent="0.2">
      <c r="A411" s="252">
        <f>IF($D413="Stundenanteil",1,0)</f>
        <v>0</v>
      </c>
      <c r="B411" s="204" t="s">
        <v>60</v>
      </c>
      <c r="C411" s="189"/>
      <c r="D411" s="701"/>
      <c r="E411" s="702"/>
      <c r="F411" s="199"/>
      <c r="G411" s="195" t="s">
        <v>81</v>
      </c>
      <c r="H411" s="207"/>
      <c r="I411" s="191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1"/>
      <c r="W411" s="394"/>
    </row>
    <row r="412" spans="1:23" ht="15" customHeight="1" x14ac:dyDescent="0.2">
      <c r="A412" s="252">
        <f>IF($D413="Stundenanteil",1,0)</f>
        <v>0</v>
      </c>
      <c r="B412" s="197"/>
      <c r="C412" s="189"/>
      <c r="D412" s="189"/>
      <c r="E412" s="189"/>
      <c r="F412" s="198"/>
      <c r="G412" s="192" t="s">
        <v>89</v>
      </c>
      <c r="H412" s="208"/>
      <c r="I412" s="223" t="s">
        <v>83</v>
      </c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461">
        <f t="shared" ref="V412:V417" si="169">SUMPRODUCT(ROUND(J412:U412,2))</f>
        <v>0</v>
      </c>
      <c r="W412" s="394"/>
    </row>
    <row r="413" spans="1:23" ht="15" customHeight="1" x14ac:dyDescent="0.2">
      <c r="A413" s="252">
        <f>IF($D413="Stundenanteil",1,0)</f>
        <v>0</v>
      </c>
      <c r="B413" s="204" t="s">
        <v>80</v>
      </c>
      <c r="C413" s="189"/>
      <c r="D413" s="701" t="s">
        <v>0</v>
      </c>
      <c r="E413" s="702"/>
      <c r="F413" s="199"/>
      <c r="G413" s="192" t="s">
        <v>95</v>
      </c>
      <c r="H413" s="210" t="s">
        <v>87</v>
      </c>
      <c r="I413" s="223" t="s">
        <v>83</v>
      </c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461">
        <f t="shared" si="169"/>
        <v>0</v>
      </c>
      <c r="W413" s="394"/>
    </row>
    <row r="414" spans="1:23" ht="15" customHeight="1" x14ac:dyDescent="0.2">
      <c r="A414" s="252">
        <f>IF($D413="Stundenanteil",1,0)</f>
        <v>0</v>
      </c>
      <c r="B414" s="197"/>
      <c r="C414" s="189"/>
      <c r="D414" s="189"/>
      <c r="E414" s="189"/>
      <c r="F414" s="198"/>
      <c r="G414" s="192"/>
      <c r="H414" s="210" t="s">
        <v>90</v>
      </c>
      <c r="I414" s="224" t="s">
        <v>83</v>
      </c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461">
        <f t="shared" si="169"/>
        <v>0</v>
      </c>
      <c r="W414" s="394"/>
    </row>
    <row r="415" spans="1:23" ht="15" hidden="1" customHeight="1" x14ac:dyDescent="0.2">
      <c r="A415" s="252"/>
      <c r="B415" s="197"/>
      <c r="C415" s="189"/>
      <c r="F415" s="198"/>
      <c r="G415" s="212" t="s">
        <v>92</v>
      </c>
      <c r="H415" s="213"/>
      <c r="I415" s="225" t="s">
        <v>83</v>
      </c>
      <c r="J415" s="214">
        <f>IF(ROUND(J412,2)-ROUND(J413,2)=0,0,ROUND(J414,2)/(ROUND(J412,2)-ROUND(J413,2))*ROUND(J413,2))</f>
        <v>0</v>
      </c>
      <c r="K415" s="214">
        <f t="shared" ref="K415:U415" si="170">IF(ROUND(K412,2)-ROUND(K413,2)=0,0,ROUND(K414,2)/(ROUND(K412,2)-ROUND(K413,2))*ROUND(K413,2))</f>
        <v>0</v>
      </c>
      <c r="L415" s="214">
        <f t="shared" si="170"/>
        <v>0</v>
      </c>
      <c r="M415" s="214">
        <f t="shared" si="170"/>
        <v>0</v>
      </c>
      <c r="N415" s="214">
        <f t="shared" si="170"/>
        <v>0</v>
      </c>
      <c r="O415" s="214">
        <f t="shared" si="170"/>
        <v>0</v>
      </c>
      <c r="P415" s="214">
        <f t="shared" si="170"/>
        <v>0</v>
      </c>
      <c r="Q415" s="214">
        <f t="shared" si="170"/>
        <v>0</v>
      </c>
      <c r="R415" s="214">
        <f t="shared" si="170"/>
        <v>0</v>
      </c>
      <c r="S415" s="214">
        <f t="shared" si="170"/>
        <v>0</v>
      </c>
      <c r="T415" s="214">
        <f t="shared" si="170"/>
        <v>0</v>
      </c>
      <c r="U415" s="214">
        <f t="shared" si="170"/>
        <v>0</v>
      </c>
      <c r="V415" s="222">
        <f t="shared" si="169"/>
        <v>0</v>
      </c>
      <c r="W415" s="394"/>
    </row>
    <row r="416" spans="1:23" ht="15" hidden="1" customHeight="1" x14ac:dyDescent="0.2">
      <c r="A416" s="252"/>
      <c r="B416" s="197"/>
      <c r="C416" s="189"/>
      <c r="F416" s="198"/>
      <c r="G416" s="212" t="s">
        <v>93</v>
      </c>
      <c r="H416" s="213"/>
      <c r="I416" s="225" t="s">
        <v>83</v>
      </c>
      <c r="J416" s="214">
        <f>(ROUND(J414,2)+ROUND(J415,10))*ROUND($E422,0)/($I$6-ROUND($E422,0))</f>
        <v>0</v>
      </c>
      <c r="K416" s="214">
        <f t="shared" ref="K416:U416" si="171">(ROUND(K414,2)+ROUND(K415,10))*ROUND($E422,0)/($I$6-ROUND($E422,0))</f>
        <v>0</v>
      </c>
      <c r="L416" s="214">
        <f t="shared" si="171"/>
        <v>0</v>
      </c>
      <c r="M416" s="214">
        <f t="shared" si="171"/>
        <v>0</v>
      </c>
      <c r="N416" s="214">
        <f t="shared" si="171"/>
        <v>0</v>
      </c>
      <c r="O416" s="214">
        <f t="shared" si="171"/>
        <v>0</v>
      </c>
      <c r="P416" s="214">
        <f t="shared" si="171"/>
        <v>0</v>
      </c>
      <c r="Q416" s="214">
        <f t="shared" si="171"/>
        <v>0</v>
      </c>
      <c r="R416" s="214">
        <f t="shared" si="171"/>
        <v>0</v>
      </c>
      <c r="S416" s="214">
        <f t="shared" si="171"/>
        <v>0</v>
      </c>
      <c r="T416" s="214">
        <f t="shared" si="171"/>
        <v>0</v>
      </c>
      <c r="U416" s="214">
        <f t="shared" si="171"/>
        <v>0</v>
      </c>
      <c r="V416" s="222">
        <f t="shared" si="169"/>
        <v>0</v>
      </c>
      <c r="W416" s="394"/>
    </row>
    <row r="417" spans="1:23" ht="15" hidden="1" customHeight="1" x14ac:dyDescent="0.2">
      <c r="A417" s="252"/>
      <c r="B417" s="197"/>
      <c r="C417" s="189"/>
      <c r="D417" s="189"/>
      <c r="E417" s="189"/>
      <c r="F417" s="198"/>
      <c r="G417" s="212" t="s">
        <v>94</v>
      </c>
      <c r="H417" s="213"/>
      <c r="I417" s="225" t="s">
        <v>83</v>
      </c>
      <c r="J417" s="214">
        <f>ROUND(J414,2)+ROUND(J415,10)+ROUND(J416,10)</f>
        <v>0</v>
      </c>
      <c r="K417" s="214">
        <f t="shared" ref="K417:U417" si="172">ROUND(K414,2)+ROUND(K415,10)+ROUND(K416,10)</f>
        <v>0</v>
      </c>
      <c r="L417" s="214">
        <f t="shared" si="172"/>
        <v>0</v>
      </c>
      <c r="M417" s="214">
        <f t="shared" si="172"/>
        <v>0</v>
      </c>
      <c r="N417" s="214">
        <f t="shared" si="172"/>
        <v>0</v>
      </c>
      <c r="O417" s="214">
        <f t="shared" si="172"/>
        <v>0</v>
      </c>
      <c r="P417" s="214">
        <f t="shared" si="172"/>
        <v>0</v>
      </c>
      <c r="Q417" s="214">
        <f t="shared" si="172"/>
        <v>0</v>
      </c>
      <c r="R417" s="214">
        <f t="shared" si="172"/>
        <v>0</v>
      </c>
      <c r="S417" s="214">
        <f t="shared" si="172"/>
        <v>0</v>
      </c>
      <c r="T417" s="214">
        <f t="shared" si="172"/>
        <v>0</v>
      </c>
      <c r="U417" s="214">
        <f t="shared" si="172"/>
        <v>0</v>
      </c>
      <c r="V417" s="222">
        <f t="shared" si="169"/>
        <v>0</v>
      </c>
      <c r="W417" s="394"/>
    </row>
    <row r="418" spans="1:23" ht="15" customHeight="1" x14ac:dyDescent="0.2">
      <c r="A418" s="250"/>
      <c r="B418" s="204" t="s">
        <v>91</v>
      </c>
      <c r="C418" s="189"/>
      <c r="D418" s="189"/>
      <c r="E418" s="189"/>
      <c r="F418" s="198"/>
      <c r="G418" s="228" t="str">
        <f>IF(D413="Stundenanteil","Errechneter Stellenanteil",IF(D413="Stellenanteil","Stellenanteil:",""))</f>
        <v/>
      </c>
      <c r="H418" s="211"/>
      <c r="I418" s="193"/>
      <c r="J418" s="500">
        <f t="shared" ref="J418:U418" si="173">IF(AND($D413="Stellenanteil",$E423&gt;0,J420&gt;0),ROUND($E423,4),IF(AND($D413="Stundenanteil",J412&gt;0),ROUND(J417/ROUND(J412,2),4),0))</f>
        <v>0</v>
      </c>
      <c r="K418" s="500">
        <f t="shared" si="173"/>
        <v>0</v>
      </c>
      <c r="L418" s="500">
        <f t="shared" si="173"/>
        <v>0</v>
      </c>
      <c r="M418" s="500">
        <f t="shared" si="173"/>
        <v>0</v>
      </c>
      <c r="N418" s="500">
        <f t="shared" si="173"/>
        <v>0</v>
      </c>
      <c r="O418" s="500">
        <f t="shared" si="173"/>
        <v>0</v>
      </c>
      <c r="P418" s="500">
        <f t="shared" si="173"/>
        <v>0</v>
      </c>
      <c r="Q418" s="500">
        <f t="shared" si="173"/>
        <v>0</v>
      </c>
      <c r="R418" s="500">
        <f t="shared" si="173"/>
        <v>0</v>
      </c>
      <c r="S418" s="500">
        <f t="shared" si="173"/>
        <v>0</v>
      </c>
      <c r="T418" s="500">
        <f t="shared" si="173"/>
        <v>0</v>
      </c>
      <c r="U418" s="500">
        <f t="shared" si="173"/>
        <v>0</v>
      </c>
      <c r="V418" s="501"/>
      <c r="W418" s="394"/>
    </row>
    <row r="419" spans="1:23" ht="15" customHeight="1" x14ac:dyDescent="0.2">
      <c r="A419" s="250"/>
      <c r="B419" s="197"/>
      <c r="C419" s="196" t="s">
        <v>97</v>
      </c>
      <c r="E419" s="249"/>
      <c r="F419" s="198"/>
      <c r="G419" s="195" t="s">
        <v>84</v>
      </c>
      <c r="H419" s="207"/>
      <c r="I419" s="191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1"/>
      <c r="W419" s="394"/>
    </row>
    <row r="420" spans="1:23" ht="15" customHeight="1" x14ac:dyDescent="0.2">
      <c r="A420" s="250"/>
      <c r="B420" s="197"/>
      <c r="F420" s="200"/>
      <c r="G420" s="194" t="s">
        <v>100</v>
      </c>
      <c r="H420" s="209"/>
      <c r="I420" s="226" t="s">
        <v>28</v>
      </c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461">
        <f>SUMPRODUCT(ROUND(J420:U420,2))</f>
        <v>0</v>
      </c>
      <c r="W420" s="394"/>
    </row>
    <row r="421" spans="1:23" ht="15" customHeight="1" x14ac:dyDescent="0.2">
      <c r="A421" s="252">
        <f>IF($D413="Stundenanteil",1,0)</f>
        <v>0</v>
      </c>
      <c r="B421" s="197"/>
      <c r="C421" s="196" t="str">
        <f>IF(D413="Stundenanteil","wöchentliche Arbeitszeit (in h):","")</f>
        <v/>
      </c>
      <c r="D421" s="189"/>
      <c r="E421" s="263"/>
      <c r="F421" s="200"/>
      <c r="G421" s="192" t="s">
        <v>229</v>
      </c>
      <c r="H421" s="208"/>
      <c r="I421" s="226" t="s">
        <v>28</v>
      </c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461">
        <f>SUMPRODUCT(ROUND(J421:U421,2))</f>
        <v>0</v>
      </c>
      <c r="W421" s="394"/>
    </row>
    <row r="422" spans="1:23" ht="15" customHeight="1" x14ac:dyDescent="0.2">
      <c r="A422" s="252">
        <f>IF($D413="Stundenanteil",1,0)</f>
        <v>0</v>
      </c>
      <c r="B422" s="197"/>
      <c r="C422" s="196" t="str">
        <f>IF(D413="Stundenanteil","Urlaubsanspruch (in AT):","")</f>
        <v/>
      </c>
      <c r="D422" s="189"/>
      <c r="E422" s="264"/>
      <c r="F422" s="200"/>
      <c r="G422" s="192"/>
      <c r="H422" s="208"/>
      <c r="I422" s="226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3"/>
      <c r="W422" s="394"/>
    </row>
    <row r="423" spans="1:23" ht="15" customHeight="1" x14ac:dyDescent="0.2">
      <c r="A423" s="252">
        <f>IF($D413="Stellenanteil",1,0)</f>
        <v>0</v>
      </c>
      <c r="B423" s="197"/>
      <c r="C423" s="196" t="str">
        <f>IF(D413="Stellenanteil","Stellenanteil (in %):","")</f>
        <v/>
      </c>
      <c r="D423" s="189"/>
      <c r="E423" s="227"/>
      <c r="F423" s="198"/>
      <c r="G423" s="195" t="s">
        <v>88</v>
      </c>
      <c r="H423" s="207"/>
      <c r="I423" s="191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1"/>
      <c r="W423" s="394"/>
    </row>
    <row r="424" spans="1:23" ht="15" customHeight="1" x14ac:dyDescent="0.2">
      <c r="A424" s="250"/>
      <c r="B424" s="197"/>
      <c r="F424" s="198"/>
      <c r="G424" s="194" t="s">
        <v>86</v>
      </c>
      <c r="H424" s="209"/>
      <c r="I424" s="226" t="s">
        <v>28</v>
      </c>
      <c r="J424" s="459">
        <f>ROUND(ROUND(J420,2)*J418,2)</f>
        <v>0</v>
      </c>
      <c r="K424" s="459">
        <f t="shared" ref="K424:U424" si="174">ROUND(ROUND(K420,2)*K418,2)</f>
        <v>0</v>
      </c>
      <c r="L424" s="459">
        <f t="shared" si="174"/>
        <v>0</v>
      </c>
      <c r="M424" s="459">
        <f t="shared" si="174"/>
        <v>0</v>
      </c>
      <c r="N424" s="459">
        <f t="shared" si="174"/>
        <v>0</v>
      </c>
      <c r="O424" s="459">
        <f t="shared" si="174"/>
        <v>0</v>
      </c>
      <c r="P424" s="459">
        <f t="shared" si="174"/>
        <v>0</v>
      </c>
      <c r="Q424" s="459">
        <f t="shared" si="174"/>
        <v>0</v>
      </c>
      <c r="R424" s="459">
        <f t="shared" si="174"/>
        <v>0</v>
      </c>
      <c r="S424" s="459">
        <f t="shared" si="174"/>
        <v>0</v>
      </c>
      <c r="T424" s="459">
        <f t="shared" si="174"/>
        <v>0</v>
      </c>
      <c r="U424" s="459">
        <f t="shared" si="174"/>
        <v>0</v>
      </c>
      <c r="V424" s="461">
        <f>SUMPRODUCT(ROUND(J424:U424,2))</f>
        <v>0</v>
      </c>
      <c r="W424" s="394"/>
    </row>
    <row r="425" spans="1:23" ht="15" customHeight="1" x14ac:dyDescent="0.2">
      <c r="A425" s="250"/>
      <c r="B425" s="197"/>
      <c r="F425" s="198"/>
      <c r="G425" s="192" t="s">
        <v>230</v>
      </c>
      <c r="H425" s="208"/>
      <c r="I425" s="226" t="s">
        <v>28</v>
      </c>
      <c r="J425" s="459">
        <f>ROUND(ROUND(J421,2)*J418,2)</f>
        <v>0</v>
      </c>
      <c r="K425" s="459">
        <f t="shared" ref="K425:U425" si="175">ROUND(ROUND(K421,2)*K418,2)</f>
        <v>0</v>
      </c>
      <c r="L425" s="459">
        <f t="shared" si="175"/>
        <v>0</v>
      </c>
      <c r="M425" s="459">
        <f t="shared" si="175"/>
        <v>0</v>
      </c>
      <c r="N425" s="459">
        <f t="shared" si="175"/>
        <v>0</v>
      </c>
      <c r="O425" s="459">
        <f t="shared" si="175"/>
        <v>0</v>
      </c>
      <c r="P425" s="459">
        <f t="shared" si="175"/>
        <v>0</v>
      </c>
      <c r="Q425" s="459">
        <f t="shared" si="175"/>
        <v>0</v>
      </c>
      <c r="R425" s="459">
        <f t="shared" si="175"/>
        <v>0</v>
      </c>
      <c r="S425" s="459">
        <f t="shared" si="175"/>
        <v>0</v>
      </c>
      <c r="T425" s="459">
        <f t="shared" si="175"/>
        <v>0</v>
      </c>
      <c r="U425" s="459">
        <f t="shared" si="175"/>
        <v>0</v>
      </c>
      <c r="V425" s="461">
        <f>SUMPRODUCT(ROUND(J425:U425,2))</f>
        <v>0</v>
      </c>
      <c r="W425" s="394"/>
    </row>
    <row r="426" spans="1:23" ht="15" customHeight="1" thickBot="1" x14ac:dyDescent="0.25">
      <c r="A426" s="250"/>
      <c r="B426" s="231"/>
      <c r="C426" s="232"/>
      <c r="D426" s="232"/>
      <c r="E426" s="232"/>
      <c r="F426" s="233"/>
      <c r="G426" s="437" t="str">
        <f>$P$26</f>
        <v>Pauschale für Sozialabgaben inkl. Berufsgenossenschaft</v>
      </c>
      <c r="H426" s="438"/>
      <c r="I426" s="439" t="s">
        <v>28</v>
      </c>
      <c r="J426" s="460">
        <f>ROUND(J425*$U$26,2)</f>
        <v>0</v>
      </c>
      <c r="K426" s="460">
        <f t="shared" ref="K426:U426" si="176">ROUND(K425*$U$26,2)</f>
        <v>0</v>
      </c>
      <c r="L426" s="460">
        <f t="shared" si="176"/>
        <v>0</v>
      </c>
      <c r="M426" s="460">
        <f t="shared" si="176"/>
        <v>0</v>
      </c>
      <c r="N426" s="460">
        <f t="shared" si="176"/>
        <v>0</v>
      </c>
      <c r="O426" s="460">
        <f t="shared" si="176"/>
        <v>0</v>
      </c>
      <c r="P426" s="460">
        <f t="shared" si="176"/>
        <v>0</v>
      </c>
      <c r="Q426" s="460">
        <f t="shared" si="176"/>
        <v>0</v>
      </c>
      <c r="R426" s="460">
        <f t="shared" si="176"/>
        <v>0</v>
      </c>
      <c r="S426" s="460">
        <f t="shared" si="176"/>
        <v>0</v>
      </c>
      <c r="T426" s="460">
        <f t="shared" si="176"/>
        <v>0</v>
      </c>
      <c r="U426" s="460">
        <f t="shared" si="176"/>
        <v>0</v>
      </c>
      <c r="V426" s="462">
        <f>SUMPRODUCT(ROUND(J426:U426,2))</f>
        <v>0</v>
      </c>
      <c r="W426" s="394">
        <f>IF(COUNTIF(V409:V426,"&gt;0")&gt;0,1,0)</f>
        <v>0</v>
      </c>
    </row>
    <row r="427" spans="1:23" ht="15" customHeight="1" thickTop="1" x14ac:dyDescent="0.2">
      <c r="A427" s="250"/>
      <c r="B427" s="197"/>
      <c r="C427" s="189"/>
      <c r="D427" s="189"/>
      <c r="E427" s="189"/>
      <c r="F427" s="198"/>
      <c r="G427" s="215" t="s">
        <v>99</v>
      </c>
      <c r="H427" s="216"/>
      <c r="I427" s="217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9"/>
      <c r="W427" s="394"/>
    </row>
    <row r="428" spans="1:23" ht="15" customHeight="1" x14ac:dyDescent="0.2">
      <c r="A428" s="250"/>
      <c r="B428" s="204" t="s">
        <v>5</v>
      </c>
      <c r="C428" s="189"/>
      <c r="D428" s="701"/>
      <c r="E428" s="702"/>
      <c r="F428" s="199"/>
      <c r="G428" s="190" t="s">
        <v>59</v>
      </c>
      <c r="H428" s="206"/>
      <c r="I428" s="191"/>
      <c r="J428" s="499"/>
      <c r="K428" s="499"/>
      <c r="L428" s="499"/>
      <c r="M428" s="499"/>
      <c r="N428" s="499"/>
      <c r="O428" s="499"/>
      <c r="P428" s="499"/>
      <c r="Q428" s="499"/>
      <c r="R428" s="499"/>
      <c r="S428" s="499"/>
      <c r="T428" s="499"/>
      <c r="U428" s="499"/>
      <c r="V428" s="201"/>
      <c r="W428" s="394"/>
    </row>
    <row r="429" spans="1:23" ht="15" customHeight="1" x14ac:dyDescent="0.2">
      <c r="A429" s="252">
        <f>IF($D431="Stundenanteil",1,0)</f>
        <v>0</v>
      </c>
      <c r="B429" s="204" t="s">
        <v>60</v>
      </c>
      <c r="C429" s="189"/>
      <c r="D429" s="701"/>
      <c r="E429" s="702"/>
      <c r="F429" s="199"/>
      <c r="G429" s="195" t="s">
        <v>81</v>
      </c>
      <c r="H429" s="207"/>
      <c r="I429" s="191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1"/>
      <c r="W429" s="394"/>
    </row>
    <row r="430" spans="1:23" ht="15" customHeight="1" x14ac:dyDescent="0.2">
      <c r="A430" s="252">
        <f>IF($D431="Stundenanteil",1,0)</f>
        <v>0</v>
      </c>
      <c r="B430" s="197"/>
      <c r="C430" s="189"/>
      <c r="D430" s="189"/>
      <c r="E430" s="189"/>
      <c r="F430" s="198"/>
      <c r="G430" s="192" t="s">
        <v>89</v>
      </c>
      <c r="H430" s="208"/>
      <c r="I430" s="223" t="s">
        <v>83</v>
      </c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  <c r="V430" s="461">
        <f t="shared" ref="V430:V435" si="177">SUMPRODUCT(ROUND(J430:U430,2))</f>
        <v>0</v>
      </c>
      <c r="W430" s="394"/>
    </row>
    <row r="431" spans="1:23" ht="15" customHeight="1" x14ac:dyDescent="0.2">
      <c r="A431" s="252">
        <f>IF($D431="Stundenanteil",1,0)</f>
        <v>0</v>
      </c>
      <c r="B431" s="204" t="s">
        <v>80</v>
      </c>
      <c r="C431" s="189"/>
      <c r="D431" s="701" t="s">
        <v>0</v>
      </c>
      <c r="E431" s="702"/>
      <c r="F431" s="199"/>
      <c r="G431" s="192" t="s">
        <v>95</v>
      </c>
      <c r="H431" s="210" t="s">
        <v>87</v>
      </c>
      <c r="I431" s="223" t="s">
        <v>83</v>
      </c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  <c r="V431" s="461">
        <f t="shared" si="177"/>
        <v>0</v>
      </c>
      <c r="W431" s="394"/>
    </row>
    <row r="432" spans="1:23" ht="15" customHeight="1" x14ac:dyDescent="0.2">
      <c r="A432" s="252">
        <f>IF($D431="Stundenanteil",1,0)</f>
        <v>0</v>
      </c>
      <c r="B432" s="197"/>
      <c r="C432" s="189"/>
      <c r="D432" s="189"/>
      <c r="E432" s="189"/>
      <c r="F432" s="198"/>
      <c r="G432" s="192"/>
      <c r="H432" s="210" t="s">
        <v>90</v>
      </c>
      <c r="I432" s="224" t="s">
        <v>83</v>
      </c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461">
        <f t="shared" si="177"/>
        <v>0</v>
      </c>
      <c r="W432" s="394"/>
    </row>
    <row r="433" spans="1:23" ht="15" hidden="1" customHeight="1" x14ac:dyDescent="0.2">
      <c r="A433" s="252"/>
      <c r="B433" s="197"/>
      <c r="C433" s="189"/>
      <c r="F433" s="198"/>
      <c r="G433" s="212" t="s">
        <v>92</v>
      </c>
      <c r="H433" s="213"/>
      <c r="I433" s="225" t="s">
        <v>83</v>
      </c>
      <c r="J433" s="214">
        <f>IF(ROUND(J430,2)-ROUND(J431,2)=0,0,ROUND(J432,2)/(ROUND(J430,2)-ROUND(J431,2))*ROUND(J431,2))</f>
        <v>0</v>
      </c>
      <c r="K433" s="214">
        <f t="shared" ref="K433:U433" si="178">IF(ROUND(K430,2)-ROUND(K431,2)=0,0,ROUND(K432,2)/(ROUND(K430,2)-ROUND(K431,2))*ROUND(K431,2))</f>
        <v>0</v>
      </c>
      <c r="L433" s="214">
        <f t="shared" si="178"/>
        <v>0</v>
      </c>
      <c r="M433" s="214">
        <f t="shared" si="178"/>
        <v>0</v>
      </c>
      <c r="N433" s="214">
        <f t="shared" si="178"/>
        <v>0</v>
      </c>
      <c r="O433" s="214">
        <f t="shared" si="178"/>
        <v>0</v>
      </c>
      <c r="P433" s="214">
        <f t="shared" si="178"/>
        <v>0</v>
      </c>
      <c r="Q433" s="214">
        <f t="shared" si="178"/>
        <v>0</v>
      </c>
      <c r="R433" s="214">
        <f t="shared" si="178"/>
        <v>0</v>
      </c>
      <c r="S433" s="214">
        <f t="shared" si="178"/>
        <v>0</v>
      </c>
      <c r="T433" s="214">
        <f t="shared" si="178"/>
        <v>0</v>
      </c>
      <c r="U433" s="214">
        <f t="shared" si="178"/>
        <v>0</v>
      </c>
      <c r="V433" s="222">
        <f t="shared" si="177"/>
        <v>0</v>
      </c>
      <c r="W433" s="394"/>
    </row>
    <row r="434" spans="1:23" ht="15" hidden="1" customHeight="1" x14ac:dyDescent="0.2">
      <c r="A434" s="252"/>
      <c r="B434" s="197"/>
      <c r="C434" s="189"/>
      <c r="F434" s="198"/>
      <c r="G434" s="212" t="s">
        <v>93</v>
      </c>
      <c r="H434" s="213"/>
      <c r="I434" s="225" t="s">
        <v>83</v>
      </c>
      <c r="J434" s="214">
        <f>(ROUND(J432,2)+ROUND(J433,10))*ROUND($E440,0)/($I$6-ROUND($E440,0))</f>
        <v>0</v>
      </c>
      <c r="K434" s="214">
        <f t="shared" ref="K434:U434" si="179">(ROUND(K432,2)+ROUND(K433,10))*ROUND($E440,0)/($I$6-ROUND($E440,0))</f>
        <v>0</v>
      </c>
      <c r="L434" s="214">
        <f t="shared" si="179"/>
        <v>0</v>
      </c>
      <c r="M434" s="214">
        <f t="shared" si="179"/>
        <v>0</v>
      </c>
      <c r="N434" s="214">
        <f t="shared" si="179"/>
        <v>0</v>
      </c>
      <c r="O434" s="214">
        <f t="shared" si="179"/>
        <v>0</v>
      </c>
      <c r="P434" s="214">
        <f t="shared" si="179"/>
        <v>0</v>
      </c>
      <c r="Q434" s="214">
        <f t="shared" si="179"/>
        <v>0</v>
      </c>
      <c r="R434" s="214">
        <f t="shared" si="179"/>
        <v>0</v>
      </c>
      <c r="S434" s="214">
        <f t="shared" si="179"/>
        <v>0</v>
      </c>
      <c r="T434" s="214">
        <f t="shared" si="179"/>
        <v>0</v>
      </c>
      <c r="U434" s="214">
        <f t="shared" si="179"/>
        <v>0</v>
      </c>
      <c r="V434" s="222">
        <f t="shared" si="177"/>
        <v>0</v>
      </c>
      <c r="W434" s="394"/>
    </row>
    <row r="435" spans="1:23" ht="15" hidden="1" customHeight="1" x14ac:dyDescent="0.2">
      <c r="A435" s="252"/>
      <c r="B435" s="197"/>
      <c r="C435" s="189"/>
      <c r="D435" s="189"/>
      <c r="E435" s="189"/>
      <c r="F435" s="198"/>
      <c r="G435" s="212" t="s">
        <v>94</v>
      </c>
      <c r="H435" s="213"/>
      <c r="I435" s="225" t="s">
        <v>83</v>
      </c>
      <c r="J435" s="214">
        <f>ROUND(J432,2)+ROUND(J433,10)+ROUND(J434,10)</f>
        <v>0</v>
      </c>
      <c r="K435" s="214">
        <f t="shared" ref="K435:U435" si="180">ROUND(K432,2)+ROUND(K433,10)+ROUND(K434,10)</f>
        <v>0</v>
      </c>
      <c r="L435" s="214">
        <f t="shared" si="180"/>
        <v>0</v>
      </c>
      <c r="M435" s="214">
        <f t="shared" si="180"/>
        <v>0</v>
      </c>
      <c r="N435" s="214">
        <f t="shared" si="180"/>
        <v>0</v>
      </c>
      <c r="O435" s="214">
        <f t="shared" si="180"/>
        <v>0</v>
      </c>
      <c r="P435" s="214">
        <f t="shared" si="180"/>
        <v>0</v>
      </c>
      <c r="Q435" s="214">
        <f t="shared" si="180"/>
        <v>0</v>
      </c>
      <c r="R435" s="214">
        <f t="shared" si="180"/>
        <v>0</v>
      </c>
      <c r="S435" s="214">
        <f t="shared" si="180"/>
        <v>0</v>
      </c>
      <c r="T435" s="214">
        <f t="shared" si="180"/>
        <v>0</v>
      </c>
      <c r="U435" s="214">
        <f t="shared" si="180"/>
        <v>0</v>
      </c>
      <c r="V435" s="222">
        <f t="shared" si="177"/>
        <v>0</v>
      </c>
      <c r="W435" s="394"/>
    </row>
    <row r="436" spans="1:23" ht="15" customHeight="1" x14ac:dyDescent="0.2">
      <c r="A436" s="250"/>
      <c r="B436" s="204" t="s">
        <v>91</v>
      </c>
      <c r="C436" s="189"/>
      <c r="D436" s="189"/>
      <c r="E436" s="189"/>
      <c r="F436" s="198"/>
      <c r="G436" s="228" t="str">
        <f>IF(D431="Stundenanteil","Errechneter Stellenanteil",IF(D431="Stellenanteil","Stellenanteil:",""))</f>
        <v/>
      </c>
      <c r="H436" s="211"/>
      <c r="I436" s="193"/>
      <c r="J436" s="500">
        <f t="shared" ref="J436:U436" si="181">IF(AND($D431="Stellenanteil",$E441&gt;0,J438&gt;0),ROUND($E441,4),IF(AND($D431="Stundenanteil",J430&gt;0),ROUND(J435/ROUND(J430,2),4),0))</f>
        <v>0</v>
      </c>
      <c r="K436" s="500">
        <f t="shared" si="181"/>
        <v>0</v>
      </c>
      <c r="L436" s="500">
        <f t="shared" si="181"/>
        <v>0</v>
      </c>
      <c r="M436" s="500">
        <f t="shared" si="181"/>
        <v>0</v>
      </c>
      <c r="N436" s="500">
        <f t="shared" si="181"/>
        <v>0</v>
      </c>
      <c r="O436" s="500">
        <f t="shared" si="181"/>
        <v>0</v>
      </c>
      <c r="P436" s="500">
        <f t="shared" si="181"/>
        <v>0</v>
      </c>
      <c r="Q436" s="500">
        <f t="shared" si="181"/>
        <v>0</v>
      </c>
      <c r="R436" s="500">
        <f t="shared" si="181"/>
        <v>0</v>
      </c>
      <c r="S436" s="500">
        <f t="shared" si="181"/>
        <v>0</v>
      </c>
      <c r="T436" s="500">
        <f t="shared" si="181"/>
        <v>0</v>
      </c>
      <c r="U436" s="500">
        <f t="shared" si="181"/>
        <v>0</v>
      </c>
      <c r="V436" s="501"/>
      <c r="W436" s="394"/>
    </row>
    <row r="437" spans="1:23" ht="15" customHeight="1" x14ac:dyDescent="0.2">
      <c r="A437" s="250"/>
      <c r="B437" s="197"/>
      <c r="C437" s="196" t="s">
        <v>97</v>
      </c>
      <c r="E437" s="249"/>
      <c r="F437" s="198"/>
      <c r="G437" s="195" t="s">
        <v>84</v>
      </c>
      <c r="H437" s="207"/>
      <c r="I437" s="191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1"/>
      <c r="W437" s="394"/>
    </row>
    <row r="438" spans="1:23" ht="15" customHeight="1" x14ac:dyDescent="0.2">
      <c r="A438" s="250"/>
      <c r="B438" s="197"/>
      <c r="F438" s="200"/>
      <c r="G438" s="194" t="s">
        <v>100</v>
      </c>
      <c r="H438" s="209"/>
      <c r="I438" s="226" t="s">
        <v>28</v>
      </c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461">
        <f>SUMPRODUCT(ROUND(J438:U438,2))</f>
        <v>0</v>
      </c>
      <c r="W438" s="394"/>
    </row>
    <row r="439" spans="1:23" ht="15" customHeight="1" x14ac:dyDescent="0.2">
      <c r="A439" s="252">
        <f>IF($D431="Stundenanteil",1,0)</f>
        <v>0</v>
      </c>
      <c r="B439" s="197"/>
      <c r="C439" s="196" t="str">
        <f>IF(D431="Stundenanteil","wöchentliche Arbeitszeit (in h):","")</f>
        <v/>
      </c>
      <c r="D439" s="189"/>
      <c r="E439" s="263"/>
      <c r="F439" s="200"/>
      <c r="G439" s="192" t="s">
        <v>229</v>
      </c>
      <c r="H439" s="208"/>
      <c r="I439" s="226" t="s">
        <v>28</v>
      </c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461">
        <f>SUMPRODUCT(ROUND(J439:U439,2))</f>
        <v>0</v>
      </c>
      <c r="W439" s="394"/>
    </row>
    <row r="440" spans="1:23" ht="15" customHeight="1" x14ac:dyDescent="0.2">
      <c r="A440" s="252">
        <f>IF($D431="Stundenanteil",1,0)</f>
        <v>0</v>
      </c>
      <c r="B440" s="197"/>
      <c r="C440" s="196" t="str">
        <f>IF(D431="Stundenanteil","Urlaubsanspruch (in AT):","")</f>
        <v/>
      </c>
      <c r="D440" s="189"/>
      <c r="E440" s="264"/>
      <c r="F440" s="200"/>
      <c r="G440" s="192"/>
      <c r="H440" s="208"/>
      <c r="I440" s="226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3"/>
      <c r="W440" s="394"/>
    </row>
    <row r="441" spans="1:23" ht="15" customHeight="1" x14ac:dyDescent="0.2">
      <c r="A441" s="252">
        <f>IF($D431="Stellenanteil",1,0)</f>
        <v>0</v>
      </c>
      <c r="B441" s="197"/>
      <c r="C441" s="196" t="str">
        <f>IF(D431="Stellenanteil","Stellenanteil (in %):","")</f>
        <v/>
      </c>
      <c r="D441" s="189"/>
      <c r="E441" s="227"/>
      <c r="F441" s="198"/>
      <c r="G441" s="195" t="s">
        <v>88</v>
      </c>
      <c r="H441" s="207"/>
      <c r="I441" s="191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1"/>
      <c r="W441" s="394"/>
    </row>
    <row r="442" spans="1:23" ht="15" customHeight="1" x14ac:dyDescent="0.2">
      <c r="A442" s="250"/>
      <c r="B442" s="197"/>
      <c r="F442" s="198"/>
      <c r="G442" s="194" t="s">
        <v>86</v>
      </c>
      <c r="H442" s="209"/>
      <c r="I442" s="226" t="s">
        <v>28</v>
      </c>
      <c r="J442" s="459">
        <f>ROUND(ROUND(J438,2)*J436,2)</f>
        <v>0</v>
      </c>
      <c r="K442" s="459">
        <f t="shared" ref="K442:U442" si="182">ROUND(ROUND(K438,2)*K436,2)</f>
        <v>0</v>
      </c>
      <c r="L442" s="459">
        <f t="shared" si="182"/>
        <v>0</v>
      </c>
      <c r="M442" s="459">
        <f t="shared" si="182"/>
        <v>0</v>
      </c>
      <c r="N442" s="459">
        <f t="shared" si="182"/>
        <v>0</v>
      </c>
      <c r="O442" s="459">
        <f t="shared" si="182"/>
        <v>0</v>
      </c>
      <c r="P442" s="459">
        <f t="shared" si="182"/>
        <v>0</v>
      </c>
      <c r="Q442" s="459">
        <f t="shared" si="182"/>
        <v>0</v>
      </c>
      <c r="R442" s="459">
        <f t="shared" si="182"/>
        <v>0</v>
      </c>
      <c r="S442" s="459">
        <f t="shared" si="182"/>
        <v>0</v>
      </c>
      <c r="T442" s="459">
        <f t="shared" si="182"/>
        <v>0</v>
      </c>
      <c r="U442" s="459">
        <f t="shared" si="182"/>
        <v>0</v>
      </c>
      <c r="V442" s="461">
        <f>SUMPRODUCT(ROUND(J442:U442,2))</f>
        <v>0</v>
      </c>
      <c r="W442" s="394"/>
    </row>
    <row r="443" spans="1:23" ht="15" customHeight="1" x14ac:dyDescent="0.2">
      <c r="A443" s="250"/>
      <c r="B443" s="197"/>
      <c r="F443" s="198"/>
      <c r="G443" s="192" t="s">
        <v>230</v>
      </c>
      <c r="H443" s="208"/>
      <c r="I443" s="226" t="s">
        <v>28</v>
      </c>
      <c r="J443" s="459">
        <f>ROUND(ROUND(J439,2)*J436,2)</f>
        <v>0</v>
      </c>
      <c r="K443" s="459">
        <f t="shared" ref="K443:U443" si="183">ROUND(ROUND(K439,2)*K436,2)</f>
        <v>0</v>
      </c>
      <c r="L443" s="459">
        <f t="shared" si="183"/>
        <v>0</v>
      </c>
      <c r="M443" s="459">
        <f t="shared" si="183"/>
        <v>0</v>
      </c>
      <c r="N443" s="459">
        <f t="shared" si="183"/>
        <v>0</v>
      </c>
      <c r="O443" s="459">
        <f t="shared" si="183"/>
        <v>0</v>
      </c>
      <c r="P443" s="459">
        <f t="shared" si="183"/>
        <v>0</v>
      </c>
      <c r="Q443" s="459">
        <f t="shared" si="183"/>
        <v>0</v>
      </c>
      <c r="R443" s="459">
        <f t="shared" si="183"/>
        <v>0</v>
      </c>
      <c r="S443" s="459">
        <f t="shared" si="183"/>
        <v>0</v>
      </c>
      <c r="T443" s="459">
        <f t="shared" si="183"/>
        <v>0</v>
      </c>
      <c r="U443" s="459">
        <f t="shared" si="183"/>
        <v>0</v>
      </c>
      <c r="V443" s="461">
        <f>SUMPRODUCT(ROUND(J443:U443,2))</f>
        <v>0</v>
      </c>
      <c r="W443" s="394"/>
    </row>
    <row r="444" spans="1:23" ht="15" customHeight="1" thickBot="1" x14ac:dyDescent="0.25">
      <c r="A444" s="250"/>
      <c r="B444" s="231"/>
      <c r="C444" s="232"/>
      <c r="D444" s="232"/>
      <c r="E444" s="232"/>
      <c r="F444" s="233"/>
      <c r="G444" s="437" t="str">
        <f>$P$26</f>
        <v>Pauschale für Sozialabgaben inkl. Berufsgenossenschaft</v>
      </c>
      <c r="H444" s="438"/>
      <c r="I444" s="439" t="s">
        <v>28</v>
      </c>
      <c r="J444" s="460">
        <f>ROUND(J443*$U$26,2)</f>
        <v>0</v>
      </c>
      <c r="K444" s="460">
        <f t="shared" ref="K444:U444" si="184">ROUND(K443*$U$26,2)</f>
        <v>0</v>
      </c>
      <c r="L444" s="460">
        <f t="shared" si="184"/>
        <v>0</v>
      </c>
      <c r="M444" s="460">
        <f t="shared" si="184"/>
        <v>0</v>
      </c>
      <c r="N444" s="460">
        <f t="shared" si="184"/>
        <v>0</v>
      </c>
      <c r="O444" s="460">
        <f t="shared" si="184"/>
        <v>0</v>
      </c>
      <c r="P444" s="460">
        <f t="shared" si="184"/>
        <v>0</v>
      </c>
      <c r="Q444" s="460">
        <f t="shared" si="184"/>
        <v>0</v>
      </c>
      <c r="R444" s="460">
        <f t="shared" si="184"/>
        <v>0</v>
      </c>
      <c r="S444" s="460">
        <f t="shared" si="184"/>
        <v>0</v>
      </c>
      <c r="T444" s="460">
        <f t="shared" si="184"/>
        <v>0</v>
      </c>
      <c r="U444" s="460">
        <f t="shared" si="184"/>
        <v>0</v>
      </c>
      <c r="V444" s="462">
        <f>SUMPRODUCT(ROUND(J444:U444,2))</f>
        <v>0</v>
      </c>
      <c r="W444" s="394">
        <f>IF(COUNTIF(V427:V444,"&gt;0")&gt;0,1,0)</f>
        <v>0</v>
      </c>
    </row>
    <row r="445" spans="1:23" ht="15" customHeight="1" thickTop="1" x14ac:dyDescent="0.2">
      <c r="A445" s="250"/>
      <c r="B445" s="197"/>
      <c r="C445" s="189"/>
      <c r="D445" s="189"/>
      <c r="E445" s="189"/>
      <c r="F445" s="198"/>
      <c r="G445" s="215" t="s">
        <v>99</v>
      </c>
      <c r="H445" s="216"/>
      <c r="I445" s="217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9"/>
      <c r="W445" s="394"/>
    </row>
    <row r="446" spans="1:23" ht="15" customHeight="1" x14ac:dyDescent="0.2">
      <c r="A446" s="250"/>
      <c r="B446" s="204" t="s">
        <v>5</v>
      </c>
      <c r="C446" s="189"/>
      <c r="D446" s="701"/>
      <c r="E446" s="702"/>
      <c r="F446" s="199"/>
      <c r="G446" s="190" t="s">
        <v>59</v>
      </c>
      <c r="H446" s="206"/>
      <c r="I446" s="191"/>
      <c r="J446" s="499"/>
      <c r="K446" s="499"/>
      <c r="L446" s="499"/>
      <c r="M446" s="499"/>
      <c r="N446" s="499"/>
      <c r="O446" s="499"/>
      <c r="P446" s="499"/>
      <c r="Q446" s="499"/>
      <c r="R446" s="499"/>
      <c r="S446" s="499"/>
      <c r="T446" s="499"/>
      <c r="U446" s="499"/>
      <c r="V446" s="201"/>
      <c r="W446" s="394"/>
    </row>
    <row r="447" spans="1:23" ht="15" customHeight="1" x14ac:dyDescent="0.2">
      <c r="A447" s="252">
        <f>IF($D449="Stundenanteil",1,0)</f>
        <v>0</v>
      </c>
      <c r="B447" s="204" t="s">
        <v>60</v>
      </c>
      <c r="C447" s="189"/>
      <c r="D447" s="701"/>
      <c r="E447" s="702"/>
      <c r="F447" s="199"/>
      <c r="G447" s="195" t="s">
        <v>81</v>
      </c>
      <c r="H447" s="207"/>
      <c r="I447" s="191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1"/>
      <c r="W447" s="394"/>
    </row>
    <row r="448" spans="1:23" ht="15" customHeight="1" x14ac:dyDescent="0.2">
      <c r="A448" s="252">
        <f>IF($D449="Stundenanteil",1,0)</f>
        <v>0</v>
      </c>
      <c r="B448" s="197"/>
      <c r="C448" s="189"/>
      <c r="D448" s="189"/>
      <c r="E448" s="189"/>
      <c r="F448" s="198"/>
      <c r="G448" s="192" t="s">
        <v>89</v>
      </c>
      <c r="H448" s="208"/>
      <c r="I448" s="223" t="s">
        <v>83</v>
      </c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461">
        <f t="shared" ref="V448:V453" si="185">SUMPRODUCT(ROUND(J448:U448,2))</f>
        <v>0</v>
      </c>
      <c r="W448" s="394"/>
    </row>
    <row r="449" spans="1:23" ht="15" customHeight="1" x14ac:dyDescent="0.2">
      <c r="A449" s="252">
        <f>IF($D449="Stundenanteil",1,0)</f>
        <v>0</v>
      </c>
      <c r="B449" s="204" t="s">
        <v>80</v>
      </c>
      <c r="C449" s="189"/>
      <c r="D449" s="701" t="s">
        <v>0</v>
      </c>
      <c r="E449" s="702"/>
      <c r="F449" s="199"/>
      <c r="G449" s="192" t="s">
        <v>95</v>
      </c>
      <c r="H449" s="210" t="s">
        <v>87</v>
      </c>
      <c r="I449" s="223" t="s">
        <v>83</v>
      </c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  <c r="V449" s="461">
        <f t="shared" si="185"/>
        <v>0</v>
      </c>
      <c r="W449" s="394"/>
    </row>
    <row r="450" spans="1:23" ht="15" customHeight="1" x14ac:dyDescent="0.2">
      <c r="A450" s="252">
        <f>IF($D449="Stundenanteil",1,0)</f>
        <v>0</v>
      </c>
      <c r="B450" s="197"/>
      <c r="C450" s="189"/>
      <c r="D450" s="189"/>
      <c r="E450" s="189"/>
      <c r="F450" s="198"/>
      <c r="G450" s="192"/>
      <c r="H450" s="210" t="s">
        <v>90</v>
      </c>
      <c r="I450" s="224" t="s">
        <v>83</v>
      </c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  <c r="V450" s="461">
        <f t="shared" si="185"/>
        <v>0</v>
      </c>
      <c r="W450" s="394"/>
    </row>
    <row r="451" spans="1:23" ht="15" hidden="1" customHeight="1" x14ac:dyDescent="0.2">
      <c r="A451" s="252"/>
      <c r="B451" s="197"/>
      <c r="C451" s="189"/>
      <c r="F451" s="198"/>
      <c r="G451" s="212" t="s">
        <v>92</v>
      </c>
      <c r="H451" s="213"/>
      <c r="I451" s="225" t="s">
        <v>83</v>
      </c>
      <c r="J451" s="214">
        <f>IF(ROUND(J448,2)-ROUND(J449,2)=0,0,ROUND(J450,2)/(ROUND(J448,2)-ROUND(J449,2))*ROUND(J449,2))</f>
        <v>0</v>
      </c>
      <c r="K451" s="214">
        <f t="shared" ref="K451:U451" si="186">IF(ROUND(K448,2)-ROUND(K449,2)=0,0,ROUND(K450,2)/(ROUND(K448,2)-ROUND(K449,2))*ROUND(K449,2))</f>
        <v>0</v>
      </c>
      <c r="L451" s="214">
        <f t="shared" si="186"/>
        <v>0</v>
      </c>
      <c r="M451" s="214">
        <f t="shared" si="186"/>
        <v>0</v>
      </c>
      <c r="N451" s="214">
        <f t="shared" si="186"/>
        <v>0</v>
      </c>
      <c r="O451" s="214">
        <f t="shared" si="186"/>
        <v>0</v>
      </c>
      <c r="P451" s="214">
        <f t="shared" si="186"/>
        <v>0</v>
      </c>
      <c r="Q451" s="214">
        <f t="shared" si="186"/>
        <v>0</v>
      </c>
      <c r="R451" s="214">
        <f t="shared" si="186"/>
        <v>0</v>
      </c>
      <c r="S451" s="214">
        <f t="shared" si="186"/>
        <v>0</v>
      </c>
      <c r="T451" s="214">
        <f t="shared" si="186"/>
        <v>0</v>
      </c>
      <c r="U451" s="214">
        <f t="shared" si="186"/>
        <v>0</v>
      </c>
      <c r="V451" s="222">
        <f t="shared" si="185"/>
        <v>0</v>
      </c>
      <c r="W451" s="394"/>
    </row>
    <row r="452" spans="1:23" ht="15" hidden="1" customHeight="1" x14ac:dyDescent="0.2">
      <c r="A452" s="252"/>
      <c r="B452" s="197"/>
      <c r="C452" s="189"/>
      <c r="F452" s="198"/>
      <c r="G452" s="212" t="s">
        <v>93</v>
      </c>
      <c r="H452" s="213"/>
      <c r="I452" s="225" t="s">
        <v>83</v>
      </c>
      <c r="J452" s="214">
        <f>(ROUND(J450,2)+ROUND(J451,10))*ROUND($E458,0)/($I$6-ROUND($E458,0))</f>
        <v>0</v>
      </c>
      <c r="K452" s="214">
        <f t="shared" ref="K452:U452" si="187">(ROUND(K450,2)+ROUND(K451,10))*ROUND($E458,0)/($I$6-ROUND($E458,0))</f>
        <v>0</v>
      </c>
      <c r="L452" s="214">
        <f t="shared" si="187"/>
        <v>0</v>
      </c>
      <c r="M452" s="214">
        <f t="shared" si="187"/>
        <v>0</v>
      </c>
      <c r="N452" s="214">
        <f t="shared" si="187"/>
        <v>0</v>
      </c>
      <c r="O452" s="214">
        <f t="shared" si="187"/>
        <v>0</v>
      </c>
      <c r="P452" s="214">
        <f t="shared" si="187"/>
        <v>0</v>
      </c>
      <c r="Q452" s="214">
        <f t="shared" si="187"/>
        <v>0</v>
      </c>
      <c r="R452" s="214">
        <f t="shared" si="187"/>
        <v>0</v>
      </c>
      <c r="S452" s="214">
        <f t="shared" si="187"/>
        <v>0</v>
      </c>
      <c r="T452" s="214">
        <f t="shared" si="187"/>
        <v>0</v>
      </c>
      <c r="U452" s="214">
        <f t="shared" si="187"/>
        <v>0</v>
      </c>
      <c r="V452" s="222">
        <f t="shared" si="185"/>
        <v>0</v>
      </c>
      <c r="W452" s="394"/>
    </row>
    <row r="453" spans="1:23" ht="15" hidden="1" customHeight="1" x14ac:dyDescent="0.2">
      <c r="A453" s="252"/>
      <c r="B453" s="197"/>
      <c r="C453" s="189"/>
      <c r="D453" s="189"/>
      <c r="E453" s="189"/>
      <c r="F453" s="198"/>
      <c r="G453" s="212" t="s">
        <v>94</v>
      </c>
      <c r="H453" s="213"/>
      <c r="I453" s="225" t="s">
        <v>83</v>
      </c>
      <c r="J453" s="214">
        <f>ROUND(J450,2)+ROUND(J451,10)+ROUND(J452,10)</f>
        <v>0</v>
      </c>
      <c r="K453" s="214">
        <f t="shared" ref="K453:U453" si="188">ROUND(K450,2)+ROUND(K451,10)+ROUND(K452,10)</f>
        <v>0</v>
      </c>
      <c r="L453" s="214">
        <f t="shared" si="188"/>
        <v>0</v>
      </c>
      <c r="M453" s="214">
        <f t="shared" si="188"/>
        <v>0</v>
      </c>
      <c r="N453" s="214">
        <f t="shared" si="188"/>
        <v>0</v>
      </c>
      <c r="O453" s="214">
        <f t="shared" si="188"/>
        <v>0</v>
      </c>
      <c r="P453" s="214">
        <f t="shared" si="188"/>
        <v>0</v>
      </c>
      <c r="Q453" s="214">
        <f t="shared" si="188"/>
        <v>0</v>
      </c>
      <c r="R453" s="214">
        <f t="shared" si="188"/>
        <v>0</v>
      </c>
      <c r="S453" s="214">
        <f t="shared" si="188"/>
        <v>0</v>
      </c>
      <c r="T453" s="214">
        <f t="shared" si="188"/>
        <v>0</v>
      </c>
      <c r="U453" s="214">
        <f t="shared" si="188"/>
        <v>0</v>
      </c>
      <c r="V453" s="222">
        <f t="shared" si="185"/>
        <v>0</v>
      </c>
      <c r="W453" s="394"/>
    </row>
    <row r="454" spans="1:23" ht="15" customHeight="1" x14ac:dyDescent="0.2">
      <c r="A454" s="250"/>
      <c r="B454" s="204" t="s">
        <v>91</v>
      </c>
      <c r="C454" s="189"/>
      <c r="D454" s="189"/>
      <c r="E454" s="189"/>
      <c r="F454" s="198"/>
      <c r="G454" s="228" t="str">
        <f>IF(D449="Stundenanteil","Errechneter Stellenanteil",IF(D449="Stellenanteil","Stellenanteil:",""))</f>
        <v/>
      </c>
      <c r="H454" s="211"/>
      <c r="I454" s="193"/>
      <c r="J454" s="500">
        <f t="shared" ref="J454:U454" si="189">IF(AND($D449="Stellenanteil",$E459&gt;0,J456&gt;0),ROUND($E459,4),IF(AND($D449="Stundenanteil",J448&gt;0),ROUND(J453/ROUND(J448,2),4),0))</f>
        <v>0</v>
      </c>
      <c r="K454" s="500">
        <f t="shared" si="189"/>
        <v>0</v>
      </c>
      <c r="L454" s="500">
        <f t="shared" si="189"/>
        <v>0</v>
      </c>
      <c r="M454" s="500">
        <f t="shared" si="189"/>
        <v>0</v>
      </c>
      <c r="N454" s="500">
        <f t="shared" si="189"/>
        <v>0</v>
      </c>
      <c r="O454" s="500">
        <f t="shared" si="189"/>
        <v>0</v>
      </c>
      <c r="P454" s="500">
        <f t="shared" si="189"/>
        <v>0</v>
      </c>
      <c r="Q454" s="500">
        <f t="shared" si="189"/>
        <v>0</v>
      </c>
      <c r="R454" s="500">
        <f t="shared" si="189"/>
        <v>0</v>
      </c>
      <c r="S454" s="500">
        <f t="shared" si="189"/>
        <v>0</v>
      </c>
      <c r="T454" s="500">
        <f t="shared" si="189"/>
        <v>0</v>
      </c>
      <c r="U454" s="500">
        <f t="shared" si="189"/>
        <v>0</v>
      </c>
      <c r="V454" s="501"/>
      <c r="W454" s="394"/>
    </row>
    <row r="455" spans="1:23" ht="15" customHeight="1" x14ac:dyDescent="0.2">
      <c r="A455" s="250"/>
      <c r="B455" s="197"/>
      <c r="C455" s="196" t="s">
        <v>97</v>
      </c>
      <c r="E455" s="249"/>
      <c r="F455" s="198"/>
      <c r="G455" s="195" t="s">
        <v>84</v>
      </c>
      <c r="H455" s="207"/>
      <c r="I455" s="191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1"/>
      <c r="W455" s="394"/>
    </row>
    <row r="456" spans="1:23" ht="15" customHeight="1" x14ac:dyDescent="0.2">
      <c r="A456" s="250"/>
      <c r="B456" s="197"/>
      <c r="F456" s="200"/>
      <c r="G456" s="194" t="s">
        <v>100</v>
      </c>
      <c r="H456" s="209"/>
      <c r="I456" s="226" t="s">
        <v>28</v>
      </c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461">
        <f>SUMPRODUCT(ROUND(J456:U456,2))</f>
        <v>0</v>
      </c>
      <c r="W456" s="394"/>
    </row>
    <row r="457" spans="1:23" ht="15" customHeight="1" x14ac:dyDescent="0.2">
      <c r="A457" s="252">
        <f>IF($D449="Stundenanteil",1,0)</f>
        <v>0</v>
      </c>
      <c r="B457" s="197"/>
      <c r="C457" s="196" t="str">
        <f>IF(D449="Stundenanteil","wöchentliche Arbeitszeit (in h):","")</f>
        <v/>
      </c>
      <c r="D457" s="189"/>
      <c r="E457" s="263"/>
      <c r="F457" s="200"/>
      <c r="G457" s="192" t="s">
        <v>229</v>
      </c>
      <c r="H457" s="208"/>
      <c r="I457" s="226" t="s">
        <v>28</v>
      </c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461">
        <f>SUMPRODUCT(ROUND(J457:U457,2))</f>
        <v>0</v>
      </c>
      <c r="W457" s="394"/>
    </row>
    <row r="458" spans="1:23" ht="15" customHeight="1" x14ac:dyDescent="0.2">
      <c r="A458" s="252">
        <f>IF($D449="Stundenanteil",1,0)</f>
        <v>0</v>
      </c>
      <c r="B458" s="197"/>
      <c r="C458" s="196" t="str">
        <f>IF(D449="Stundenanteil","Urlaubsanspruch (in AT):","")</f>
        <v/>
      </c>
      <c r="D458" s="189"/>
      <c r="E458" s="264"/>
      <c r="F458" s="200"/>
      <c r="G458" s="192"/>
      <c r="H458" s="208"/>
      <c r="I458" s="226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3"/>
      <c r="W458" s="394"/>
    </row>
    <row r="459" spans="1:23" ht="15" customHeight="1" x14ac:dyDescent="0.2">
      <c r="A459" s="252">
        <f>IF($D449="Stellenanteil",1,0)</f>
        <v>0</v>
      </c>
      <c r="B459" s="197"/>
      <c r="C459" s="196" t="str">
        <f>IF(D449="Stellenanteil","Stellenanteil (in %):","")</f>
        <v/>
      </c>
      <c r="D459" s="189"/>
      <c r="E459" s="227"/>
      <c r="F459" s="198"/>
      <c r="G459" s="195" t="s">
        <v>88</v>
      </c>
      <c r="H459" s="207"/>
      <c r="I459" s="191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1"/>
      <c r="W459" s="394"/>
    </row>
    <row r="460" spans="1:23" ht="15" customHeight="1" x14ac:dyDescent="0.2">
      <c r="A460" s="250"/>
      <c r="B460" s="197"/>
      <c r="F460" s="198"/>
      <c r="G460" s="194" t="s">
        <v>86</v>
      </c>
      <c r="H460" s="209"/>
      <c r="I460" s="226" t="s">
        <v>28</v>
      </c>
      <c r="J460" s="459">
        <f>ROUND(ROUND(J456,2)*J454,2)</f>
        <v>0</v>
      </c>
      <c r="K460" s="459">
        <f t="shared" ref="K460:U460" si="190">ROUND(ROUND(K456,2)*K454,2)</f>
        <v>0</v>
      </c>
      <c r="L460" s="459">
        <f t="shared" si="190"/>
        <v>0</v>
      </c>
      <c r="M460" s="459">
        <f t="shared" si="190"/>
        <v>0</v>
      </c>
      <c r="N460" s="459">
        <f t="shared" si="190"/>
        <v>0</v>
      </c>
      <c r="O460" s="459">
        <f t="shared" si="190"/>
        <v>0</v>
      </c>
      <c r="P460" s="459">
        <f t="shared" si="190"/>
        <v>0</v>
      </c>
      <c r="Q460" s="459">
        <f t="shared" si="190"/>
        <v>0</v>
      </c>
      <c r="R460" s="459">
        <f t="shared" si="190"/>
        <v>0</v>
      </c>
      <c r="S460" s="459">
        <f t="shared" si="190"/>
        <v>0</v>
      </c>
      <c r="T460" s="459">
        <f t="shared" si="190"/>
        <v>0</v>
      </c>
      <c r="U460" s="459">
        <f t="shared" si="190"/>
        <v>0</v>
      </c>
      <c r="V460" s="461">
        <f>SUMPRODUCT(ROUND(J460:U460,2))</f>
        <v>0</v>
      </c>
      <c r="W460" s="394"/>
    </row>
    <row r="461" spans="1:23" ht="15" customHeight="1" x14ac:dyDescent="0.2">
      <c r="A461" s="250"/>
      <c r="B461" s="197"/>
      <c r="F461" s="198"/>
      <c r="G461" s="192" t="s">
        <v>230</v>
      </c>
      <c r="H461" s="208"/>
      <c r="I461" s="226" t="s">
        <v>28</v>
      </c>
      <c r="J461" s="459">
        <f>ROUND(ROUND(J457,2)*J454,2)</f>
        <v>0</v>
      </c>
      <c r="K461" s="459">
        <f t="shared" ref="K461:U461" si="191">ROUND(ROUND(K457,2)*K454,2)</f>
        <v>0</v>
      </c>
      <c r="L461" s="459">
        <f t="shared" si="191"/>
        <v>0</v>
      </c>
      <c r="M461" s="459">
        <f t="shared" si="191"/>
        <v>0</v>
      </c>
      <c r="N461" s="459">
        <f t="shared" si="191"/>
        <v>0</v>
      </c>
      <c r="O461" s="459">
        <f t="shared" si="191"/>
        <v>0</v>
      </c>
      <c r="P461" s="459">
        <f t="shared" si="191"/>
        <v>0</v>
      </c>
      <c r="Q461" s="459">
        <f t="shared" si="191"/>
        <v>0</v>
      </c>
      <c r="R461" s="459">
        <f t="shared" si="191"/>
        <v>0</v>
      </c>
      <c r="S461" s="459">
        <f t="shared" si="191"/>
        <v>0</v>
      </c>
      <c r="T461" s="459">
        <f t="shared" si="191"/>
        <v>0</v>
      </c>
      <c r="U461" s="459">
        <f t="shared" si="191"/>
        <v>0</v>
      </c>
      <c r="V461" s="461">
        <f>SUMPRODUCT(ROUND(J461:U461,2))</f>
        <v>0</v>
      </c>
      <c r="W461" s="394"/>
    </row>
    <row r="462" spans="1:23" ht="15" customHeight="1" thickBot="1" x14ac:dyDescent="0.25">
      <c r="A462" s="250"/>
      <c r="B462" s="231"/>
      <c r="C462" s="232"/>
      <c r="D462" s="232"/>
      <c r="E462" s="232"/>
      <c r="F462" s="233"/>
      <c r="G462" s="437" t="str">
        <f>$P$26</f>
        <v>Pauschale für Sozialabgaben inkl. Berufsgenossenschaft</v>
      </c>
      <c r="H462" s="438"/>
      <c r="I462" s="439" t="s">
        <v>28</v>
      </c>
      <c r="J462" s="460">
        <f>ROUND(J461*$U$26,2)</f>
        <v>0</v>
      </c>
      <c r="K462" s="460">
        <f t="shared" ref="K462:U462" si="192">ROUND(K461*$U$26,2)</f>
        <v>0</v>
      </c>
      <c r="L462" s="460">
        <f t="shared" si="192"/>
        <v>0</v>
      </c>
      <c r="M462" s="460">
        <f t="shared" si="192"/>
        <v>0</v>
      </c>
      <c r="N462" s="460">
        <f t="shared" si="192"/>
        <v>0</v>
      </c>
      <c r="O462" s="460">
        <f t="shared" si="192"/>
        <v>0</v>
      </c>
      <c r="P462" s="460">
        <f t="shared" si="192"/>
        <v>0</v>
      </c>
      <c r="Q462" s="460">
        <f t="shared" si="192"/>
        <v>0</v>
      </c>
      <c r="R462" s="460">
        <f t="shared" si="192"/>
        <v>0</v>
      </c>
      <c r="S462" s="460">
        <f t="shared" si="192"/>
        <v>0</v>
      </c>
      <c r="T462" s="460">
        <f t="shared" si="192"/>
        <v>0</v>
      </c>
      <c r="U462" s="460">
        <f t="shared" si="192"/>
        <v>0</v>
      </c>
      <c r="V462" s="462">
        <f>SUMPRODUCT(ROUND(J462:U462,2))</f>
        <v>0</v>
      </c>
      <c r="W462" s="394">
        <f>IF(COUNTIF(V445:V462,"&gt;0")&gt;0,1,0)</f>
        <v>0</v>
      </c>
    </row>
    <row r="463" spans="1:23" ht="15" customHeight="1" thickTop="1" x14ac:dyDescent="0.2">
      <c r="A463" s="250"/>
      <c r="B463" s="197"/>
      <c r="C463" s="189"/>
      <c r="D463" s="189"/>
      <c r="E463" s="189"/>
      <c r="F463" s="198"/>
      <c r="G463" s="215" t="s">
        <v>99</v>
      </c>
      <c r="H463" s="216"/>
      <c r="I463" s="217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9"/>
      <c r="W463" s="394"/>
    </row>
    <row r="464" spans="1:23" ht="15" customHeight="1" x14ac:dyDescent="0.2">
      <c r="A464" s="250"/>
      <c r="B464" s="204" t="s">
        <v>5</v>
      </c>
      <c r="C464" s="189"/>
      <c r="D464" s="701"/>
      <c r="E464" s="702"/>
      <c r="F464" s="199"/>
      <c r="G464" s="190" t="s">
        <v>59</v>
      </c>
      <c r="H464" s="206"/>
      <c r="I464" s="191"/>
      <c r="J464" s="499"/>
      <c r="K464" s="499"/>
      <c r="L464" s="499"/>
      <c r="M464" s="499"/>
      <c r="N464" s="499"/>
      <c r="O464" s="499"/>
      <c r="P464" s="499"/>
      <c r="Q464" s="499"/>
      <c r="R464" s="499"/>
      <c r="S464" s="499"/>
      <c r="T464" s="499"/>
      <c r="U464" s="499"/>
      <c r="V464" s="201"/>
      <c r="W464" s="394"/>
    </row>
    <row r="465" spans="1:23" ht="15" customHeight="1" x14ac:dyDescent="0.2">
      <c r="A465" s="252">
        <f>IF($D467="Stundenanteil",1,0)</f>
        <v>0</v>
      </c>
      <c r="B465" s="204" t="s">
        <v>60</v>
      </c>
      <c r="C465" s="189"/>
      <c r="D465" s="701"/>
      <c r="E465" s="702"/>
      <c r="F465" s="199"/>
      <c r="G465" s="195" t="s">
        <v>81</v>
      </c>
      <c r="H465" s="207"/>
      <c r="I465" s="191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1"/>
      <c r="W465" s="394"/>
    </row>
    <row r="466" spans="1:23" ht="15" customHeight="1" x14ac:dyDescent="0.2">
      <c r="A466" s="252">
        <f>IF($D467="Stundenanteil",1,0)</f>
        <v>0</v>
      </c>
      <c r="B466" s="197"/>
      <c r="C466" s="189"/>
      <c r="D466" s="189"/>
      <c r="E466" s="189"/>
      <c r="F466" s="198"/>
      <c r="G466" s="192" t="s">
        <v>89</v>
      </c>
      <c r="H466" s="208"/>
      <c r="I466" s="223" t="s">
        <v>83</v>
      </c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  <c r="V466" s="461">
        <f t="shared" ref="V466:V471" si="193">SUMPRODUCT(ROUND(J466:U466,2))</f>
        <v>0</v>
      </c>
      <c r="W466" s="394"/>
    </row>
    <row r="467" spans="1:23" ht="15" customHeight="1" x14ac:dyDescent="0.2">
      <c r="A467" s="252">
        <f>IF($D467="Stundenanteil",1,0)</f>
        <v>0</v>
      </c>
      <c r="B467" s="204" t="s">
        <v>80</v>
      </c>
      <c r="C467" s="189"/>
      <c r="D467" s="701" t="s">
        <v>0</v>
      </c>
      <c r="E467" s="702"/>
      <c r="F467" s="199"/>
      <c r="G467" s="192" t="s">
        <v>95</v>
      </c>
      <c r="H467" s="210" t="s">
        <v>87</v>
      </c>
      <c r="I467" s="223" t="s">
        <v>83</v>
      </c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461">
        <f t="shared" si="193"/>
        <v>0</v>
      </c>
      <c r="W467" s="394"/>
    </row>
    <row r="468" spans="1:23" ht="15" customHeight="1" x14ac:dyDescent="0.2">
      <c r="A468" s="252">
        <f>IF($D467="Stundenanteil",1,0)</f>
        <v>0</v>
      </c>
      <c r="B468" s="197"/>
      <c r="C468" s="189"/>
      <c r="D468" s="189"/>
      <c r="E468" s="189"/>
      <c r="F468" s="198"/>
      <c r="G468" s="192"/>
      <c r="H468" s="210" t="s">
        <v>90</v>
      </c>
      <c r="I468" s="224" t="s">
        <v>83</v>
      </c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461">
        <f t="shared" si="193"/>
        <v>0</v>
      </c>
      <c r="W468" s="394"/>
    </row>
    <row r="469" spans="1:23" ht="15" hidden="1" customHeight="1" x14ac:dyDescent="0.2">
      <c r="A469" s="252"/>
      <c r="B469" s="197"/>
      <c r="C469" s="189"/>
      <c r="F469" s="198"/>
      <c r="G469" s="212" t="s">
        <v>92</v>
      </c>
      <c r="H469" s="213"/>
      <c r="I469" s="225" t="s">
        <v>83</v>
      </c>
      <c r="J469" s="214">
        <f>IF(ROUND(J466,2)-ROUND(J467,2)=0,0,ROUND(J468,2)/(ROUND(J466,2)-ROUND(J467,2))*ROUND(J467,2))</f>
        <v>0</v>
      </c>
      <c r="K469" s="214">
        <f t="shared" ref="K469:U469" si="194">IF(ROUND(K466,2)-ROUND(K467,2)=0,0,ROUND(K468,2)/(ROUND(K466,2)-ROUND(K467,2))*ROUND(K467,2))</f>
        <v>0</v>
      </c>
      <c r="L469" s="214">
        <f t="shared" si="194"/>
        <v>0</v>
      </c>
      <c r="M469" s="214">
        <f t="shared" si="194"/>
        <v>0</v>
      </c>
      <c r="N469" s="214">
        <f t="shared" si="194"/>
        <v>0</v>
      </c>
      <c r="O469" s="214">
        <f t="shared" si="194"/>
        <v>0</v>
      </c>
      <c r="P469" s="214">
        <f t="shared" si="194"/>
        <v>0</v>
      </c>
      <c r="Q469" s="214">
        <f t="shared" si="194"/>
        <v>0</v>
      </c>
      <c r="R469" s="214">
        <f t="shared" si="194"/>
        <v>0</v>
      </c>
      <c r="S469" s="214">
        <f t="shared" si="194"/>
        <v>0</v>
      </c>
      <c r="T469" s="214">
        <f t="shared" si="194"/>
        <v>0</v>
      </c>
      <c r="U469" s="214">
        <f t="shared" si="194"/>
        <v>0</v>
      </c>
      <c r="V469" s="222">
        <f t="shared" si="193"/>
        <v>0</v>
      </c>
      <c r="W469" s="394"/>
    </row>
    <row r="470" spans="1:23" ht="15" hidden="1" customHeight="1" x14ac:dyDescent="0.2">
      <c r="A470" s="252"/>
      <c r="B470" s="197"/>
      <c r="C470" s="189"/>
      <c r="F470" s="198"/>
      <c r="G470" s="212" t="s">
        <v>93</v>
      </c>
      <c r="H470" s="213"/>
      <c r="I470" s="225" t="s">
        <v>83</v>
      </c>
      <c r="J470" s="214">
        <f>(ROUND(J468,2)+ROUND(J469,10))*ROUND($E476,0)/($I$6-ROUND($E476,0))</f>
        <v>0</v>
      </c>
      <c r="K470" s="214">
        <f t="shared" ref="K470:U470" si="195">(ROUND(K468,2)+ROUND(K469,10))*ROUND($E476,0)/($I$6-ROUND($E476,0))</f>
        <v>0</v>
      </c>
      <c r="L470" s="214">
        <f t="shared" si="195"/>
        <v>0</v>
      </c>
      <c r="M470" s="214">
        <f t="shared" si="195"/>
        <v>0</v>
      </c>
      <c r="N470" s="214">
        <f t="shared" si="195"/>
        <v>0</v>
      </c>
      <c r="O470" s="214">
        <f t="shared" si="195"/>
        <v>0</v>
      </c>
      <c r="P470" s="214">
        <f t="shared" si="195"/>
        <v>0</v>
      </c>
      <c r="Q470" s="214">
        <f t="shared" si="195"/>
        <v>0</v>
      </c>
      <c r="R470" s="214">
        <f t="shared" si="195"/>
        <v>0</v>
      </c>
      <c r="S470" s="214">
        <f t="shared" si="195"/>
        <v>0</v>
      </c>
      <c r="T470" s="214">
        <f t="shared" si="195"/>
        <v>0</v>
      </c>
      <c r="U470" s="214">
        <f t="shared" si="195"/>
        <v>0</v>
      </c>
      <c r="V470" s="222">
        <f t="shared" si="193"/>
        <v>0</v>
      </c>
      <c r="W470" s="394"/>
    </row>
    <row r="471" spans="1:23" ht="15" hidden="1" customHeight="1" x14ac:dyDescent="0.2">
      <c r="A471" s="252"/>
      <c r="B471" s="197"/>
      <c r="C471" s="189"/>
      <c r="D471" s="189"/>
      <c r="E471" s="189"/>
      <c r="F471" s="198"/>
      <c r="G471" s="212" t="s">
        <v>94</v>
      </c>
      <c r="H471" s="213"/>
      <c r="I471" s="225" t="s">
        <v>83</v>
      </c>
      <c r="J471" s="214">
        <f>ROUND(J468,2)+ROUND(J469,10)+ROUND(J470,10)</f>
        <v>0</v>
      </c>
      <c r="K471" s="214">
        <f t="shared" ref="K471:U471" si="196">ROUND(K468,2)+ROUND(K469,10)+ROUND(K470,10)</f>
        <v>0</v>
      </c>
      <c r="L471" s="214">
        <f t="shared" si="196"/>
        <v>0</v>
      </c>
      <c r="M471" s="214">
        <f t="shared" si="196"/>
        <v>0</v>
      </c>
      <c r="N471" s="214">
        <f t="shared" si="196"/>
        <v>0</v>
      </c>
      <c r="O471" s="214">
        <f t="shared" si="196"/>
        <v>0</v>
      </c>
      <c r="P471" s="214">
        <f t="shared" si="196"/>
        <v>0</v>
      </c>
      <c r="Q471" s="214">
        <f t="shared" si="196"/>
        <v>0</v>
      </c>
      <c r="R471" s="214">
        <f t="shared" si="196"/>
        <v>0</v>
      </c>
      <c r="S471" s="214">
        <f t="shared" si="196"/>
        <v>0</v>
      </c>
      <c r="T471" s="214">
        <f t="shared" si="196"/>
        <v>0</v>
      </c>
      <c r="U471" s="214">
        <f t="shared" si="196"/>
        <v>0</v>
      </c>
      <c r="V471" s="222">
        <f t="shared" si="193"/>
        <v>0</v>
      </c>
      <c r="W471" s="394"/>
    </row>
    <row r="472" spans="1:23" ht="15" customHeight="1" x14ac:dyDescent="0.2">
      <c r="A472" s="250"/>
      <c r="B472" s="204" t="s">
        <v>91</v>
      </c>
      <c r="C472" s="189"/>
      <c r="D472" s="189"/>
      <c r="E472" s="189"/>
      <c r="F472" s="198"/>
      <c r="G472" s="228" t="str">
        <f>IF(D467="Stundenanteil","Errechneter Stellenanteil",IF(D467="Stellenanteil","Stellenanteil:",""))</f>
        <v/>
      </c>
      <c r="H472" s="211"/>
      <c r="I472" s="193"/>
      <c r="J472" s="500">
        <f t="shared" ref="J472:U472" si="197">IF(AND($D467="Stellenanteil",$E477&gt;0,J474&gt;0),ROUND($E477,4),IF(AND($D467="Stundenanteil",J466&gt;0),ROUND(J471/ROUND(J466,2),4),0))</f>
        <v>0</v>
      </c>
      <c r="K472" s="500">
        <f t="shared" si="197"/>
        <v>0</v>
      </c>
      <c r="L472" s="500">
        <f t="shared" si="197"/>
        <v>0</v>
      </c>
      <c r="M472" s="500">
        <f t="shared" si="197"/>
        <v>0</v>
      </c>
      <c r="N472" s="500">
        <f t="shared" si="197"/>
        <v>0</v>
      </c>
      <c r="O472" s="500">
        <f t="shared" si="197"/>
        <v>0</v>
      </c>
      <c r="P472" s="500">
        <f t="shared" si="197"/>
        <v>0</v>
      </c>
      <c r="Q472" s="500">
        <f t="shared" si="197"/>
        <v>0</v>
      </c>
      <c r="R472" s="500">
        <f t="shared" si="197"/>
        <v>0</v>
      </c>
      <c r="S472" s="500">
        <f t="shared" si="197"/>
        <v>0</v>
      </c>
      <c r="T472" s="500">
        <f t="shared" si="197"/>
        <v>0</v>
      </c>
      <c r="U472" s="500">
        <f t="shared" si="197"/>
        <v>0</v>
      </c>
      <c r="V472" s="501"/>
      <c r="W472" s="394"/>
    </row>
    <row r="473" spans="1:23" ht="15" customHeight="1" x14ac:dyDescent="0.2">
      <c r="A473" s="250"/>
      <c r="B473" s="197"/>
      <c r="C473" s="196" t="s">
        <v>97</v>
      </c>
      <c r="E473" s="249"/>
      <c r="F473" s="198"/>
      <c r="G473" s="195" t="s">
        <v>84</v>
      </c>
      <c r="H473" s="207"/>
      <c r="I473" s="191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1"/>
      <c r="W473" s="394"/>
    </row>
    <row r="474" spans="1:23" ht="15" customHeight="1" x14ac:dyDescent="0.2">
      <c r="A474" s="250"/>
      <c r="B474" s="197"/>
      <c r="F474" s="200"/>
      <c r="G474" s="194" t="s">
        <v>100</v>
      </c>
      <c r="H474" s="209"/>
      <c r="I474" s="226" t="s">
        <v>28</v>
      </c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461">
        <f>SUMPRODUCT(ROUND(J474:U474,2))</f>
        <v>0</v>
      </c>
      <c r="W474" s="394"/>
    </row>
    <row r="475" spans="1:23" ht="15" customHeight="1" x14ac:dyDescent="0.2">
      <c r="A475" s="252">
        <f>IF($D467="Stundenanteil",1,0)</f>
        <v>0</v>
      </c>
      <c r="B475" s="197"/>
      <c r="C475" s="196" t="str">
        <f>IF(D467="Stundenanteil","wöchentliche Arbeitszeit (in h):","")</f>
        <v/>
      </c>
      <c r="D475" s="189"/>
      <c r="E475" s="263"/>
      <c r="F475" s="200"/>
      <c r="G475" s="192" t="s">
        <v>229</v>
      </c>
      <c r="H475" s="208"/>
      <c r="I475" s="226" t="s">
        <v>28</v>
      </c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461">
        <f>SUMPRODUCT(ROUND(J475:U475,2))</f>
        <v>0</v>
      </c>
      <c r="W475" s="394"/>
    </row>
    <row r="476" spans="1:23" ht="15" customHeight="1" x14ac:dyDescent="0.2">
      <c r="A476" s="252">
        <f>IF($D467="Stundenanteil",1,0)</f>
        <v>0</v>
      </c>
      <c r="B476" s="197"/>
      <c r="C476" s="196" t="str">
        <f>IF(D467="Stundenanteil","Urlaubsanspruch (in AT):","")</f>
        <v/>
      </c>
      <c r="D476" s="189"/>
      <c r="E476" s="264"/>
      <c r="F476" s="200"/>
      <c r="G476" s="192"/>
      <c r="H476" s="208"/>
      <c r="I476" s="226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3"/>
      <c r="W476" s="394"/>
    </row>
    <row r="477" spans="1:23" ht="15" customHeight="1" x14ac:dyDescent="0.2">
      <c r="A477" s="252">
        <f>IF($D467="Stellenanteil",1,0)</f>
        <v>0</v>
      </c>
      <c r="B477" s="197"/>
      <c r="C477" s="196" t="str">
        <f>IF(D467="Stellenanteil","Stellenanteil (in %):","")</f>
        <v/>
      </c>
      <c r="D477" s="189"/>
      <c r="E477" s="227"/>
      <c r="F477" s="198"/>
      <c r="G477" s="195" t="s">
        <v>88</v>
      </c>
      <c r="H477" s="207"/>
      <c r="I477" s="191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1"/>
      <c r="W477" s="394"/>
    </row>
    <row r="478" spans="1:23" ht="15" customHeight="1" x14ac:dyDescent="0.2">
      <c r="A478" s="250"/>
      <c r="B478" s="197"/>
      <c r="F478" s="198"/>
      <c r="G478" s="194" t="s">
        <v>86</v>
      </c>
      <c r="H478" s="209"/>
      <c r="I478" s="226" t="s">
        <v>28</v>
      </c>
      <c r="J478" s="459">
        <f>ROUND(ROUND(J474,2)*J472,2)</f>
        <v>0</v>
      </c>
      <c r="K478" s="459">
        <f t="shared" ref="K478:U478" si="198">ROUND(ROUND(K474,2)*K472,2)</f>
        <v>0</v>
      </c>
      <c r="L478" s="459">
        <f t="shared" si="198"/>
        <v>0</v>
      </c>
      <c r="M478" s="459">
        <f t="shared" si="198"/>
        <v>0</v>
      </c>
      <c r="N478" s="459">
        <f t="shared" si="198"/>
        <v>0</v>
      </c>
      <c r="O478" s="459">
        <f t="shared" si="198"/>
        <v>0</v>
      </c>
      <c r="P478" s="459">
        <f t="shared" si="198"/>
        <v>0</v>
      </c>
      <c r="Q478" s="459">
        <f t="shared" si="198"/>
        <v>0</v>
      </c>
      <c r="R478" s="459">
        <f t="shared" si="198"/>
        <v>0</v>
      </c>
      <c r="S478" s="459">
        <f t="shared" si="198"/>
        <v>0</v>
      </c>
      <c r="T478" s="459">
        <f t="shared" si="198"/>
        <v>0</v>
      </c>
      <c r="U478" s="459">
        <f t="shared" si="198"/>
        <v>0</v>
      </c>
      <c r="V478" s="461">
        <f>SUMPRODUCT(ROUND(J478:U478,2))</f>
        <v>0</v>
      </c>
      <c r="W478" s="394"/>
    </row>
    <row r="479" spans="1:23" ht="15" customHeight="1" x14ac:dyDescent="0.2">
      <c r="A479" s="250"/>
      <c r="B479" s="197"/>
      <c r="F479" s="198"/>
      <c r="G479" s="192" t="s">
        <v>230</v>
      </c>
      <c r="H479" s="208"/>
      <c r="I479" s="226" t="s">
        <v>28</v>
      </c>
      <c r="J479" s="459">
        <f>ROUND(ROUND(J475,2)*J472,2)</f>
        <v>0</v>
      </c>
      <c r="K479" s="459">
        <f t="shared" ref="K479:U479" si="199">ROUND(ROUND(K475,2)*K472,2)</f>
        <v>0</v>
      </c>
      <c r="L479" s="459">
        <f t="shared" si="199"/>
        <v>0</v>
      </c>
      <c r="M479" s="459">
        <f t="shared" si="199"/>
        <v>0</v>
      </c>
      <c r="N479" s="459">
        <f t="shared" si="199"/>
        <v>0</v>
      </c>
      <c r="O479" s="459">
        <f t="shared" si="199"/>
        <v>0</v>
      </c>
      <c r="P479" s="459">
        <f t="shared" si="199"/>
        <v>0</v>
      </c>
      <c r="Q479" s="459">
        <f t="shared" si="199"/>
        <v>0</v>
      </c>
      <c r="R479" s="459">
        <f t="shared" si="199"/>
        <v>0</v>
      </c>
      <c r="S479" s="459">
        <f t="shared" si="199"/>
        <v>0</v>
      </c>
      <c r="T479" s="459">
        <f t="shared" si="199"/>
        <v>0</v>
      </c>
      <c r="U479" s="459">
        <f t="shared" si="199"/>
        <v>0</v>
      </c>
      <c r="V479" s="461">
        <f>SUMPRODUCT(ROUND(J479:U479,2))</f>
        <v>0</v>
      </c>
      <c r="W479" s="394"/>
    </row>
    <row r="480" spans="1:23" ht="15" customHeight="1" thickBot="1" x14ac:dyDescent="0.25">
      <c r="A480" s="250"/>
      <c r="B480" s="231"/>
      <c r="C480" s="232"/>
      <c r="D480" s="232"/>
      <c r="E480" s="232"/>
      <c r="F480" s="233"/>
      <c r="G480" s="437" t="str">
        <f>$P$26</f>
        <v>Pauschale für Sozialabgaben inkl. Berufsgenossenschaft</v>
      </c>
      <c r="H480" s="438"/>
      <c r="I480" s="439" t="s">
        <v>28</v>
      </c>
      <c r="J480" s="460">
        <f>ROUND(J479*$U$26,2)</f>
        <v>0</v>
      </c>
      <c r="K480" s="460">
        <f t="shared" ref="K480:U480" si="200">ROUND(K479*$U$26,2)</f>
        <v>0</v>
      </c>
      <c r="L480" s="460">
        <f t="shared" si="200"/>
        <v>0</v>
      </c>
      <c r="M480" s="460">
        <f t="shared" si="200"/>
        <v>0</v>
      </c>
      <c r="N480" s="460">
        <f t="shared" si="200"/>
        <v>0</v>
      </c>
      <c r="O480" s="460">
        <f t="shared" si="200"/>
        <v>0</v>
      </c>
      <c r="P480" s="460">
        <f t="shared" si="200"/>
        <v>0</v>
      </c>
      <c r="Q480" s="460">
        <f t="shared" si="200"/>
        <v>0</v>
      </c>
      <c r="R480" s="460">
        <f t="shared" si="200"/>
        <v>0</v>
      </c>
      <c r="S480" s="460">
        <f t="shared" si="200"/>
        <v>0</v>
      </c>
      <c r="T480" s="460">
        <f t="shared" si="200"/>
        <v>0</v>
      </c>
      <c r="U480" s="460">
        <f t="shared" si="200"/>
        <v>0</v>
      </c>
      <c r="V480" s="462">
        <f>SUMPRODUCT(ROUND(J480:U480,2))</f>
        <v>0</v>
      </c>
      <c r="W480" s="394">
        <f>IF(COUNTIF(V463:V480,"&gt;0")&gt;0,1,0)</f>
        <v>0</v>
      </c>
    </row>
    <row r="481" spans="1:23" ht="15" customHeight="1" thickTop="1" x14ac:dyDescent="0.2">
      <c r="A481" s="250"/>
      <c r="B481" s="197"/>
      <c r="C481" s="189"/>
      <c r="D481" s="189"/>
      <c r="E481" s="189"/>
      <c r="F481" s="198"/>
      <c r="G481" s="215" t="s">
        <v>99</v>
      </c>
      <c r="H481" s="216"/>
      <c r="I481" s="217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9"/>
      <c r="W481" s="394"/>
    </row>
    <row r="482" spans="1:23" ht="15" customHeight="1" x14ac:dyDescent="0.2">
      <c r="A482" s="250"/>
      <c r="B482" s="204" t="s">
        <v>5</v>
      </c>
      <c r="C482" s="189"/>
      <c r="D482" s="701"/>
      <c r="E482" s="702"/>
      <c r="F482" s="199"/>
      <c r="G482" s="190" t="s">
        <v>59</v>
      </c>
      <c r="H482" s="206"/>
      <c r="I482" s="191"/>
      <c r="J482" s="499"/>
      <c r="K482" s="499"/>
      <c r="L482" s="499"/>
      <c r="M482" s="499"/>
      <c r="N482" s="499"/>
      <c r="O482" s="499"/>
      <c r="P482" s="499"/>
      <c r="Q482" s="499"/>
      <c r="R482" s="499"/>
      <c r="S482" s="499"/>
      <c r="T482" s="499"/>
      <c r="U482" s="499"/>
      <c r="V482" s="201"/>
      <c r="W482" s="394"/>
    </row>
    <row r="483" spans="1:23" ht="15" customHeight="1" x14ac:dyDescent="0.2">
      <c r="A483" s="252">
        <f>IF($D485="Stundenanteil",1,0)</f>
        <v>0</v>
      </c>
      <c r="B483" s="204" t="s">
        <v>60</v>
      </c>
      <c r="C483" s="189"/>
      <c r="D483" s="701"/>
      <c r="E483" s="702"/>
      <c r="F483" s="199"/>
      <c r="G483" s="195" t="s">
        <v>81</v>
      </c>
      <c r="H483" s="207"/>
      <c r="I483" s="191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1"/>
      <c r="W483" s="394"/>
    </row>
    <row r="484" spans="1:23" ht="15" customHeight="1" x14ac:dyDescent="0.2">
      <c r="A484" s="252">
        <f>IF($D485="Stundenanteil",1,0)</f>
        <v>0</v>
      </c>
      <c r="B484" s="197"/>
      <c r="C484" s="189"/>
      <c r="D484" s="189"/>
      <c r="E484" s="189"/>
      <c r="F484" s="198"/>
      <c r="G484" s="192" t="s">
        <v>89</v>
      </c>
      <c r="H484" s="208"/>
      <c r="I484" s="223" t="s">
        <v>83</v>
      </c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461">
        <f t="shared" ref="V484:V489" si="201">SUMPRODUCT(ROUND(J484:U484,2))</f>
        <v>0</v>
      </c>
      <c r="W484" s="394"/>
    </row>
    <row r="485" spans="1:23" ht="15" customHeight="1" x14ac:dyDescent="0.2">
      <c r="A485" s="252">
        <f>IF($D485="Stundenanteil",1,0)</f>
        <v>0</v>
      </c>
      <c r="B485" s="204" t="s">
        <v>80</v>
      </c>
      <c r="C485" s="189"/>
      <c r="D485" s="701" t="s">
        <v>0</v>
      </c>
      <c r="E485" s="702"/>
      <c r="F485" s="199"/>
      <c r="G485" s="192" t="s">
        <v>95</v>
      </c>
      <c r="H485" s="210" t="s">
        <v>87</v>
      </c>
      <c r="I485" s="223" t="s">
        <v>83</v>
      </c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  <c r="V485" s="461">
        <f t="shared" si="201"/>
        <v>0</v>
      </c>
      <c r="W485" s="394"/>
    </row>
    <row r="486" spans="1:23" ht="15" customHeight="1" x14ac:dyDescent="0.2">
      <c r="A486" s="252">
        <f>IF($D485="Stundenanteil",1,0)</f>
        <v>0</v>
      </c>
      <c r="B486" s="197"/>
      <c r="C486" s="189"/>
      <c r="D486" s="189"/>
      <c r="E486" s="189"/>
      <c r="F486" s="198"/>
      <c r="G486" s="192"/>
      <c r="H486" s="210" t="s">
        <v>90</v>
      </c>
      <c r="I486" s="224" t="s">
        <v>83</v>
      </c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  <c r="V486" s="461">
        <f t="shared" si="201"/>
        <v>0</v>
      </c>
      <c r="W486" s="394"/>
    </row>
    <row r="487" spans="1:23" ht="15" hidden="1" customHeight="1" thickTop="1" x14ac:dyDescent="0.2">
      <c r="A487" s="252"/>
      <c r="B487" s="197"/>
      <c r="C487" s="189"/>
      <c r="F487" s="198"/>
      <c r="G487" s="212" t="s">
        <v>92</v>
      </c>
      <c r="H487" s="213"/>
      <c r="I487" s="225" t="s">
        <v>83</v>
      </c>
      <c r="J487" s="214">
        <f>IF(ROUND(J484,2)-ROUND(J485,2)=0,0,ROUND(J486,2)/(ROUND(J484,2)-ROUND(J485,2))*ROUND(J485,2))</f>
        <v>0</v>
      </c>
      <c r="K487" s="214">
        <f t="shared" ref="K487:U487" si="202">IF(ROUND(K484,2)-ROUND(K485,2)=0,0,ROUND(K486,2)/(ROUND(K484,2)-ROUND(K485,2))*ROUND(K485,2))</f>
        <v>0</v>
      </c>
      <c r="L487" s="214">
        <f t="shared" si="202"/>
        <v>0</v>
      </c>
      <c r="M487" s="214">
        <f t="shared" si="202"/>
        <v>0</v>
      </c>
      <c r="N487" s="214">
        <f t="shared" si="202"/>
        <v>0</v>
      </c>
      <c r="O487" s="214">
        <f t="shared" si="202"/>
        <v>0</v>
      </c>
      <c r="P487" s="214">
        <f t="shared" si="202"/>
        <v>0</v>
      </c>
      <c r="Q487" s="214">
        <f t="shared" si="202"/>
        <v>0</v>
      </c>
      <c r="R487" s="214">
        <f t="shared" si="202"/>
        <v>0</v>
      </c>
      <c r="S487" s="214">
        <f t="shared" si="202"/>
        <v>0</v>
      </c>
      <c r="T487" s="214">
        <f t="shared" si="202"/>
        <v>0</v>
      </c>
      <c r="U487" s="214">
        <f t="shared" si="202"/>
        <v>0</v>
      </c>
      <c r="V487" s="222">
        <f t="shared" si="201"/>
        <v>0</v>
      </c>
      <c r="W487" s="394"/>
    </row>
    <row r="488" spans="1:23" ht="15" hidden="1" customHeight="1" x14ac:dyDescent="0.2">
      <c r="A488" s="252"/>
      <c r="B488" s="197"/>
      <c r="C488" s="189"/>
      <c r="F488" s="198"/>
      <c r="G488" s="212" t="s">
        <v>93</v>
      </c>
      <c r="H488" s="213"/>
      <c r="I488" s="225" t="s">
        <v>83</v>
      </c>
      <c r="J488" s="214">
        <f>(ROUND(J486,2)+ROUND(J487,10))*ROUND($E494,0)/($I$6-ROUND($E494,0))</f>
        <v>0</v>
      </c>
      <c r="K488" s="214">
        <f t="shared" ref="K488:U488" si="203">(ROUND(K486,2)+ROUND(K487,10))*ROUND($E494,0)/($I$6-ROUND($E494,0))</f>
        <v>0</v>
      </c>
      <c r="L488" s="214">
        <f t="shared" si="203"/>
        <v>0</v>
      </c>
      <c r="M488" s="214">
        <f t="shared" si="203"/>
        <v>0</v>
      </c>
      <c r="N488" s="214">
        <f t="shared" si="203"/>
        <v>0</v>
      </c>
      <c r="O488" s="214">
        <f t="shared" si="203"/>
        <v>0</v>
      </c>
      <c r="P488" s="214">
        <f t="shared" si="203"/>
        <v>0</v>
      </c>
      <c r="Q488" s="214">
        <f t="shared" si="203"/>
        <v>0</v>
      </c>
      <c r="R488" s="214">
        <f t="shared" si="203"/>
        <v>0</v>
      </c>
      <c r="S488" s="214">
        <f t="shared" si="203"/>
        <v>0</v>
      </c>
      <c r="T488" s="214">
        <f t="shared" si="203"/>
        <v>0</v>
      </c>
      <c r="U488" s="214">
        <f t="shared" si="203"/>
        <v>0</v>
      </c>
      <c r="V488" s="222">
        <f t="shared" si="201"/>
        <v>0</v>
      </c>
      <c r="W488" s="394"/>
    </row>
    <row r="489" spans="1:23" ht="15" hidden="1" customHeight="1" x14ac:dyDescent="0.2">
      <c r="A489" s="252"/>
      <c r="B489" s="197"/>
      <c r="C489" s="189"/>
      <c r="D489" s="189"/>
      <c r="E489" s="189"/>
      <c r="F489" s="198"/>
      <c r="G489" s="212" t="s">
        <v>94</v>
      </c>
      <c r="H489" s="213"/>
      <c r="I489" s="225" t="s">
        <v>83</v>
      </c>
      <c r="J489" s="214">
        <f>ROUND(J486,2)+ROUND(J487,10)+ROUND(J488,10)</f>
        <v>0</v>
      </c>
      <c r="K489" s="214">
        <f t="shared" ref="K489:U489" si="204">ROUND(K486,2)+ROUND(K487,10)+ROUND(K488,10)</f>
        <v>0</v>
      </c>
      <c r="L489" s="214">
        <f t="shared" si="204"/>
        <v>0</v>
      </c>
      <c r="M489" s="214">
        <f t="shared" si="204"/>
        <v>0</v>
      </c>
      <c r="N489" s="214">
        <f t="shared" si="204"/>
        <v>0</v>
      </c>
      <c r="O489" s="214">
        <f t="shared" si="204"/>
        <v>0</v>
      </c>
      <c r="P489" s="214">
        <f t="shared" si="204"/>
        <v>0</v>
      </c>
      <c r="Q489" s="214">
        <f t="shared" si="204"/>
        <v>0</v>
      </c>
      <c r="R489" s="214">
        <f t="shared" si="204"/>
        <v>0</v>
      </c>
      <c r="S489" s="214">
        <f t="shared" si="204"/>
        <v>0</v>
      </c>
      <c r="T489" s="214">
        <f t="shared" si="204"/>
        <v>0</v>
      </c>
      <c r="U489" s="214">
        <f t="shared" si="204"/>
        <v>0</v>
      </c>
      <c r="V489" s="222">
        <f t="shared" si="201"/>
        <v>0</v>
      </c>
      <c r="W489" s="394"/>
    </row>
    <row r="490" spans="1:23" ht="15" customHeight="1" x14ac:dyDescent="0.2">
      <c r="A490" s="250"/>
      <c r="B490" s="204" t="s">
        <v>91</v>
      </c>
      <c r="C490" s="189"/>
      <c r="D490" s="189"/>
      <c r="E490" s="189"/>
      <c r="F490" s="198"/>
      <c r="G490" s="228" t="str">
        <f>IF(D485="Stundenanteil","Errechneter Stellenanteil",IF(D485="Stellenanteil","Stellenanteil:",""))</f>
        <v/>
      </c>
      <c r="H490" s="211"/>
      <c r="I490" s="193"/>
      <c r="J490" s="500">
        <f t="shared" ref="J490:U490" si="205">IF(AND($D485="Stellenanteil",$E495&gt;0,J492&gt;0),ROUND($E495,4),IF(AND($D485="Stundenanteil",J484&gt;0),ROUND(J489/ROUND(J484,2),4),0))</f>
        <v>0</v>
      </c>
      <c r="K490" s="500">
        <f t="shared" si="205"/>
        <v>0</v>
      </c>
      <c r="L490" s="500">
        <f t="shared" si="205"/>
        <v>0</v>
      </c>
      <c r="M490" s="500">
        <f t="shared" si="205"/>
        <v>0</v>
      </c>
      <c r="N490" s="500">
        <f t="shared" si="205"/>
        <v>0</v>
      </c>
      <c r="O490" s="500">
        <f t="shared" si="205"/>
        <v>0</v>
      </c>
      <c r="P490" s="500">
        <f t="shared" si="205"/>
        <v>0</v>
      </c>
      <c r="Q490" s="500">
        <f t="shared" si="205"/>
        <v>0</v>
      </c>
      <c r="R490" s="500">
        <f t="shared" si="205"/>
        <v>0</v>
      </c>
      <c r="S490" s="500">
        <f t="shared" si="205"/>
        <v>0</v>
      </c>
      <c r="T490" s="500">
        <f t="shared" si="205"/>
        <v>0</v>
      </c>
      <c r="U490" s="500">
        <f t="shared" si="205"/>
        <v>0</v>
      </c>
      <c r="V490" s="501"/>
      <c r="W490" s="394"/>
    </row>
    <row r="491" spans="1:23" ht="15" customHeight="1" x14ac:dyDescent="0.2">
      <c r="A491" s="250"/>
      <c r="B491" s="197"/>
      <c r="C491" s="196" t="s">
        <v>97</v>
      </c>
      <c r="E491" s="249"/>
      <c r="F491" s="198"/>
      <c r="G491" s="195" t="s">
        <v>84</v>
      </c>
      <c r="H491" s="207"/>
      <c r="I491" s="191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1"/>
      <c r="W491" s="394"/>
    </row>
    <row r="492" spans="1:23" ht="15" customHeight="1" x14ac:dyDescent="0.2">
      <c r="A492" s="250"/>
      <c r="B492" s="197"/>
      <c r="F492" s="200"/>
      <c r="G492" s="194" t="s">
        <v>100</v>
      </c>
      <c r="H492" s="209"/>
      <c r="I492" s="226" t="s">
        <v>28</v>
      </c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461">
        <f>SUMPRODUCT(ROUND(J492:U492,2))</f>
        <v>0</v>
      </c>
      <c r="W492" s="394"/>
    </row>
    <row r="493" spans="1:23" ht="15" customHeight="1" x14ac:dyDescent="0.2">
      <c r="A493" s="252">
        <f>IF($D485="Stundenanteil",1,0)</f>
        <v>0</v>
      </c>
      <c r="B493" s="197"/>
      <c r="C493" s="196" t="str">
        <f>IF(D485="Stundenanteil","wöchentliche Arbeitszeit (in h):","")</f>
        <v/>
      </c>
      <c r="D493" s="189"/>
      <c r="E493" s="263"/>
      <c r="F493" s="200"/>
      <c r="G493" s="192" t="s">
        <v>229</v>
      </c>
      <c r="H493" s="208"/>
      <c r="I493" s="226" t="s">
        <v>28</v>
      </c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461">
        <f>SUMPRODUCT(ROUND(J493:U493,2))</f>
        <v>0</v>
      </c>
      <c r="W493" s="394"/>
    </row>
    <row r="494" spans="1:23" ht="15" customHeight="1" x14ac:dyDescent="0.2">
      <c r="A494" s="252">
        <f>IF($D485="Stundenanteil",1,0)</f>
        <v>0</v>
      </c>
      <c r="B494" s="197"/>
      <c r="C494" s="196" t="str">
        <f>IF(D485="Stundenanteil","Urlaubsanspruch (in AT):","")</f>
        <v/>
      </c>
      <c r="D494" s="189"/>
      <c r="E494" s="264"/>
      <c r="F494" s="200"/>
      <c r="G494" s="192"/>
      <c r="H494" s="208"/>
      <c r="I494" s="226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3"/>
      <c r="W494" s="394"/>
    </row>
    <row r="495" spans="1:23" ht="15" customHeight="1" x14ac:dyDescent="0.2">
      <c r="A495" s="252">
        <f>IF($D485="Stellenanteil",1,0)</f>
        <v>0</v>
      </c>
      <c r="B495" s="197"/>
      <c r="C495" s="196" t="str">
        <f>IF(D485="Stellenanteil","Stellenanteil (in %):","")</f>
        <v/>
      </c>
      <c r="D495" s="189"/>
      <c r="E495" s="227"/>
      <c r="F495" s="198"/>
      <c r="G495" s="195" t="s">
        <v>88</v>
      </c>
      <c r="H495" s="207"/>
      <c r="I495" s="191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1"/>
      <c r="W495" s="394"/>
    </row>
    <row r="496" spans="1:23" ht="15" customHeight="1" x14ac:dyDescent="0.2">
      <c r="A496" s="250"/>
      <c r="B496" s="197"/>
      <c r="F496" s="198"/>
      <c r="G496" s="194" t="s">
        <v>86</v>
      </c>
      <c r="H496" s="209"/>
      <c r="I496" s="226" t="s">
        <v>28</v>
      </c>
      <c r="J496" s="459">
        <f>ROUND(ROUND(J492,2)*J490,2)</f>
        <v>0</v>
      </c>
      <c r="K496" s="459">
        <f t="shared" ref="K496:U496" si="206">ROUND(ROUND(K492,2)*K490,2)</f>
        <v>0</v>
      </c>
      <c r="L496" s="459">
        <f t="shared" si="206"/>
        <v>0</v>
      </c>
      <c r="M496" s="459">
        <f t="shared" si="206"/>
        <v>0</v>
      </c>
      <c r="N496" s="459">
        <f t="shared" si="206"/>
        <v>0</v>
      </c>
      <c r="O496" s="459">
        <f t="shared" si="206"/>
        <v>0</v>
      </c>
      <c r="P496" s="459">
        <f t="shared" si="206"/>
        <v>0</v>
      </c>
      <c r="Q496" s="459">
        <f t="shared" si="206"/>
        <v>0</v>
      </c>
      <c r="R496" s="459">
        <f t="shared" si="206"/>
        <v>0</v>
      </c>
      <c r="S496" s="459">
        <f t="shared" si="206"/>
        <v>0</v>
      </c>
      <c r="T496" s="459">
        <f t="shared" si="206"/>
        <v>0</v>
      </c>
      <c r="U496" s="459">
        <f t="shared" si="206"/>
        <v>0</v>
      </c>
      <c r="V496" s="461">
        <f>SUMPRODUCT(ROUND(J496:U496,2))</f>
        <v>0</v>
      </c>
      <c r="W496" s="394"/>
    </row>
    <row r="497" spans="1:23" ht="15" customHeight="1" x14ac:dyDescent="0.2">
      <c r="A497" s="250"/>
      <c r="B497" s="197"/>
      <c r="F497" s="198"/>
      <c r="G497" s="192" t="s">
        <v>230</v>
      </c>
      <c r="H497" s="208"/>
      <c r="I497" s="226" t="s">
        <v>28</v>
      </c>
      <c r="J497" s="459">
        <f>ROUND(ROUND(J493,2)*J490,2)</f>
        <v>0</v>
      </c>
      <c r="K497" s="459">
        <f t="shared" ref="K497:U497" si="207">ROUND(ROUND(K493,2)*K490,2)</f>
        <v>0</v>
      </c>
      <c r="L497" s="459">
        <f t="shared" si="207"/>
        <v>0</v>
      </c>
      <c r="M497" s="459">
        <f t="shared" si="207"/>
        <v>0</v>
      </c>
      <c r="N497" s="459">
        <f t="shared" si="207"/>
        <v>0</v>
      </c>
      <c r="O497" s="459">
        <f t="shared" si="207"/>
        <v>0</v>
      </c>
      <c r="P497" s="459">
        <f t="shared" si="207"/>
        <v>0</v>
      </c>
      <c r="Q497" s="459">
        <f t="shared" si="207"/>
        <v>0</v>
      </c>
      <c r="R497" s="459">
        <f t="shared" si="207"/>
        <v>0</v>
      </c>
      <c r="S497" s="459">
        <f t="shared" si="207"/>
        <v>0</v>
      </c>
      <c r="T497" s="459">
        <f t="shared" si="207"/>
        <v>0</v>
      </c>
      <c r="U497" s="459">
        <f t="shared" si="207"/>
        <v>0</v>
      </c>
      <c r="V497" s="461">
        <f>SUMPRODUCT(ROUND(J497:U497,2))</f>
        <v>0</v>
      </c>
      <c r="W497" s="394"/>
    </row>
    <row r="498" spans="1:23" ht="15" customHeight="1" thickBot="1" x14ac:dyDescent="0.25">
      <c r="A498" s="250"/>
      <c r="B498" s="231"/>
      <c r="C498" s="232"/>
      <c r="D498" s="232"/>
      <c r="E498" s="232"/>
      <c r="F498" s="233"/>
      <c r="G498" s="437" t="str">
        <f>$P$26</f>
        <v>Pauschale für Sozialabgaben inkl. Berufsgenossenschaft</v>
      </c>
      <c r="H498" s="438"/>
      <c r="I498" s="439" t="s">
        <v>28</v>
      </c>
      <c r="J498" s="460">
        <f>ROUND(J497*$U$26,2)</f>
        <v>0</v>
      </c>
      <c r="K498" s="460">
        <f t="shared" ref="K498:U498" si="208">ROUND(K497*$U$26,2)</f>
        <v>0</v>
      </c>
      <c r="L498" s="460">
        <f t="shared" si="208"/>
        <v>0</v>
      </c>
      <c r="M498" s="460">
        <f t="shared" si="208"/>
        <v>0</v>
      </c>
      <c r="N498" s="460">
        <f t="shared" si="208"/>
        <v>0</v>
      </c>
      <c r="O498" s="460">
        <f t="shared" si="208"/>
        <v>0</v>
      </c>
      <c r="P498" s="460">
        <f t="shared" si="208"/>
        <v>0</v>
      </c>
      <c r="Q498" s="460">
        <f t="shared" si="208"/>
        <v>0</v>
      </c>
      <c r="R498" s="460">
        <f t="shared" si="208"/>
        <v>0</v>
      </c>
      <c r="S498" s="460">
        <f t="shared" si="208"/>
        <v>0</v>
      </c>
      <c r="T498" s="460">
        <f t="shared" si="208"/>
        <v>0</v>
      </c>
      <c r="U498" s="460">
        <f t="shared" si="208"/>
        <v>0</v>
      </c>
      <c r="V498" s="462">
        <f>SUMPRODUCT(ROUND(J498:U498,2))</f>
        <v>0</v>
      </c>
      <c r="W498" s="394">
        <f>IF(COUNTIF(V481:V498,"&gt;0")&gt;0,1,0)</f>
        <v>0</v>
      </c>
    </row>
    <row r="499" spans="1:23" ht="15" customHeight="1" thickTop="1" x14ac:dyDescent="0.2">
      <c r="A499" s="250"/>
      <c r="B499" s="197"/>
      <c r="C499" s="189"/>
      <c r="D499" s="189"/>
      <c r="E499" s="189"/>
      <c r="F499" s="198"/>
      <c r="G499" s="215" t="s">
        <v>99</v>
      </c>
      <c r="H499" s="216"/>
      <c r="I499" s="217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9"/>
      <c r="W499" s="394"/>
    </row>
    <row r="500" spans="1:23" ht="15" customHeight="1" x14ac:dyDescent="0.2">
      <c r="A500" s="250"/>
      <c r="B500" s="204" t="s">
        <v>5</v>
      </c>
      <c r="C500" s="189"/>
      <c r="D500" s="701"/>
      <c r="E500" s="702"/>
      <c r="F500" s="199"/>
      <c r="G500" s="190" t="s">
        <v>59</v>
      </c>
      <c r="H500" s="206"/>
      <c r="I500" s="191"/>
      <c r="J500" s="499"/>
      <c r="K500" s="499"/>
      <c r="L500" s="499"/>
      <c r="M500" s="499"/>
      <c r="N500" s="499"/>
      <c r="O500" s="499"/>
      <c r="P500" s="499"/>
      <c r="Q500" s="499"/>
      <c r="R500" s="499"/>
      <c r="S500" s="499"/>
      <c r="T500" s="499"/>
      <c r="U500" s="499"/>
      <c r="V500" s="201"/>
      <c r="W500" s="394"/>
    </row>
    <row r="501" spans="1:23" ht="15" customHeight="1" x14ac:dyDescent="0.2">
      <c r="A501" s="252">
        <f>IF($D503="Stundenanteil",1,0)</f>
        <v>0</v>
      </c>
      <c r="B501" s="204" t="s">
        <v>60</v>
      </c>
      <c r="C501" s="189"/>
      <c r="D501" s="701"/>
      <c r="E501" s="702"/>
      <c r="F501" s="199"/>
      <c r="G501" s="195" t="s">
        <v>81</v>
      </c>
      <c r="H501" s="207"/>
      <c r="I501" s="191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1"/>
      <c r="W501" s="394"/>
    </row>
    <row r="502" spans="1:23" ht="15" customHeight="1" x14ac:dyDescent="0.2">
      <c r="A502" s="252">
        <f>IF($D503="Stundenanteil",1,0)</f>
        <v>0</v>
      </c>
      <c r="B502" s="197"/>
      <c r="C502" s="189"/>
      <c r="D502" s="189"/>
      <c r="E502" s="189"/>
      <c r="F502" s="198"/>
      <c r="G502" s="192" t="s">
        <v>89</v>
      </c>
      <c r="H502" s="208"/>
      <c r="I502" s="223" t="s">
        <v>83</v>
      </c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  <c r="V502" s="461">
        <f t="shared" ref="V502:V507" si="209">SUMPRODUCT(ROUND(J502:U502,2))</f>
        <v>0</v>
      </c>
      <c r="W502" s="394"/>
    </row>
    <row r="503" spans="1:23" ht="15" customHeight="1" x14ac:dyDescent="0.2">
      <c r="A503" s="252">
        <f>IF($D503="Stundenanteil",1,0)</f>
        <v>0</v>
      </c>
      <c r="B503" s="204" t="s">
        <v>80</v>
      </c>
      <c r="C503" s="189"/>
      <c r="D503" s="701" t="s">
        <v>0</v>
      </c>
      <c r="E503" s="702"/>
      <c r="F503" s="199"/>
      <c r="G503" s="192" t="s">
        <v>95</v>
      </c>
      <c r="H503" s="210" t="s">
        <v>87</v>
      </c>
      <c r="I503" s="223" t="s">
        <v>83</v>
      </c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461">
        <f t="shared" si="209"/>
        <v>0</v>
      </c>
      <c r="W503" s="394"/>
    </row>
    <row r="504" spans="1:23" ht="15" customHeight="1" x14ac:dyDescent="0.2">
      <c r="A504" s="252">
        <f>IF($D503="Stundenanteil",1,0)</f>
        <v>0</v>
      </c>
      <c r="B504" s="197"/>
      <c r="C504" s="189"/>
      <c r="D504" s="189"/>
      <c r="E504" s="189"/>
      <c r="F504" s="198"/>
      <c r="G504" s="192"/>
      <c r="H504" s="210" t="s">
        <v>90</v>
      </c>
      <c r="I504" s="224" t="s">
        <v>83</v>
      </c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  <c r="V504" s="461">
        <f t="shared" si="209"/>
        <v>0</v>
      </c>
      <c r="W504" s="394"/>
    </row>
    <row r="505" spans="1:23" ht="15" hidden="1" customHeight="1" thickBot="1" x14ac:dyDescent="0.25">
      <c r="A505" s="252"/>
      <c r="B505" s="197"/>
      <c r="C505" s="189"/>
      <c r="F505" s="198"/>
      <c r="G505" s="212" t="s">
        <v>92</v>
      </c>
      <c r="H505" s="213"/>
      <c r="I505" s="225" t="s">
        <v>83</v>
      </c>
      <c r="J505" s="214">
        <f>IF(ROUND(J502,2)-ROUND(J503,2)=0,0,ROUND(J504,2)/(ROUND(J502,2)-ROUND(J503,2))*ROUND(J503,2))</f>
        <v>0</v>
      </c>
      <c r="K505" s="214">
        <f t="shared" ref="K505:U505" si="210">IF(ROUND(K502,2)-ROUND(K503,2)=0,0,ROUND(K504,2)/(ROUND(K502,2)-ROUND(K503,2))*ROUND(K503,2))</f>
        <v>0</v>
      </c>
      <c r="L505" s="214">
        <f t="shared" si="210"/>
        <v>0</v>
      </c>
      <c r="M505" s="214">
        <f t="shared" si="210"/>
        <v>0</v>
      </c>
      <c r="N505" s="214">
        <f t="shared" si="210"/>
        <v>0</v>
      </c>
      <c r="O505" s="214">
        <f t="shared" si="210"/>
        <v>0</v>
      </c>
      <c r="P505" s="214">
        <f t="shared" si="210"/>
        <v>0</v>
      </c>
      <c r="Q505" s="214">
        <f t="shared" si="210"/>
        <v>0</v>
      </c>
      <c r="R505" s="214">
        <f t="shared" si="210"/>
        <v>0</v>
      </c>
      <c r="S505" s="214">
        <f t="shared" si="210"/>
        <v>0</v>
      </c>
      <c r="T505" s="214">
        <f t="shared" si="210"/>
        <v>0</v>
      </c>
      <c r="U505" s="214">
        <f t="shared" si="210"/>
        <v>0</v>
      </c>
      <c r="V505" s="222">
        <f t="shared" si="209"/>
        <v>0</v>
      </c>
      <c r="W505" s="394"/>
    </row>
    <row r="506" spans="1:23" ht="15" hidden="1" customHeight="1" x14ac:dyDescent="0.2">
      <c r="A506" s="252"/>
      <c r="B506" s="197"/>
      <c r="C506" s="189"/>
      <c r="F506" s="198"/>
      <c r="G506" s="212" t="s">
        <v>93</v>
      </c>
      <c r="H506" s="213"/>
      <c r="I506" s="225" t="s">
        <v>83</v>
      </c>
      <c r="J506" s="214">
        <f>(ROUND(J504,2)+ROUND(J505,10))*ROUND($E512,0)/($I$6-ROUND($E512,0))</f>
        <v>0</v>
      </c>
      <c r="K506" s="214">
        <f t="shared" ref="K506:U506" si="211">(ROUND(K504,2)+ROUND(K505,10))*ROUND($E512,0)/($I$6-ROUND($E512,0))</f>
        <v>0</v>
      </c>
      <c r="L506" s="214">
        <f t="shared" si="211"/>
        <v>0</v>
      </c>
      <c r="M506" s="214">
        <f t="shared" si="211"/>
        <v>0</v>
      </c>
      <c r="N506" s="214">
        <f t="shared" si="211"/>
        <v>0</v>
      </c>
      <c r="O506" s="214">
        <f t="shared" si="211"/>
        <v>0</v>
      </c>
      <c r="P506" s="214">
        <f t="shared" si="211"/>
        <v>0</v>
      </c>
      <c r="Q506" s="214">
        <f t="shared" si="211"/>
        <v>0</v>
      </c>
      <c r="R506" s="214">
        <f t="shared" si="211"/>
        <v>0</v>
      </c>
      <c r="S506" s="214">
        <f t="shared" si="211"/>
        <v>0</v>
      </c>
      <c r="T506" s="214">
        <f t="shared" si="211"/>
        <v>0</v>
      </c>
      <c r="U506" s="214">
        <f t="shared" si="211"/>
        <v>0</v>
      </c>
      <c r="V506" s="222">
        <f t="shared" si="209"/>
        <v>0</v>
      </c>
      <c r="W506" s="394"/>
    </row>
    <row r="507" spans="1:23" ht="15" hidden="1" customHeight="1" x14ac:dyDescent="0.2">
      <c r="A507" s="252"/>
      <c r="B507" s="197"/>
      <c r="C507" s="189"/>
      <c r="D507" s="189"/>
      <c r="E507" s="189"/>
      <c r="F507" s="198"/>
      <c r="G507" s="212" t="s">
        <v>94</v>
      </c>
      <c r="H507" s="213"/>
      <c r="I507" s="225" t="s">
        <v>83</v>
      </c>
      <c r="J507" s="214">
        <f>ROUND(J504,2)+ROUND(J505,10)+ROUND(J506,10)</f>
        <v>0</v>
      </c>
      <c r="K507" s="214">
        <f t="shared" ref="K507:U507" si="212">ROUND(K504,2)+ROUND(K505,10)+ROUND(K506,10)</f>
        <v>0</v>
      </c>
      <c r="L507" s="214">
        <f t="shared" si="212"/>
        <v>0</v>
      </c>
      <c r="M507" s="214">
        <f t="shared" si="212"/>
        <v>0</v>
      </c>
      <c r="N507" s="214">
        <f t="shared" si="212"/>
        <v>0</v>
      </c>
      <c r="O507" s="214">
        <f t="shared" si="212"/>
        <v>0</v>
      </c>
      <c r="P507" s="214">
        <f t="shared" si="212"/>
        <v>0</v>
      </c>
      <c r="Q507" s="214">
        <f t="shared" si="212"/>
        <v>0</v>
      </c>
      <c r="R507" s="214">
        <f t="shared" si="212"/>
        <v>0</v>
      </c>
      <c r="S507" s="214">
        <f t="shared" si="212"/>
        <v>0</v>
      </c>
      <c r="T507" s="214">
        <f t="shared" si="212"/>
        <v>0</v>
      </c>
      <c r="U507" s="214">
        <f t="shared" si="212"/>
        <v>0</v>
      </c>
      <c r="V507" s="222">
        <f t="shared" si="209"/>
        <v>0</v>
      </c>
      <c r="W507" s="394"/>
    </row>
    <row r="508" spans="1:23" ht="15" customHeight="1" x14ac:dyDescent="0.2">
      <c r="A508" s="250"/>
      <c r="B508" s="204" t="s">
        <v>91</v>
      </c>
      <c r="C508" s="189"/>
      <c r="D508" s="189"/>
      <c r="E508" s="189"/>
      <c r="F508" s="198"/>
      <c r="G508" s="228" t="str">
        <f>IF(D503="Stundenanteil","Errechneter Stellenanteil",IF(D503="Stellenanteil","Stellenanteil:",""))</f>
        <v/>
      </c>
      <c r="H508" s="211"/>
      <c r="I508" s="193"/>
      <c r="J508" s="500">
        <f t="shared" ref="J508:U508" si="213">IF(AND($D503="Stellenanteil",$E513&gt;0,J510&gt;0),ROUND($E513,4),IF(AND($D503="Stundenanteil",J502&gt;0),ROUND(J507/ROUND(J502,2),4),0))</f>
        <v>0</v>
      </c>
      <c r="K508" s="500">
        <f t="shared" si="213"/>
        <v>0</v>
      </c>
      <c r="L508" s="500">
        <f t="shared" si="213"/>
        <v>0</v>
      </c>
      <c r="M508" s="500">
        <f t="shared" si="213"/>
        <v>0</v>
      </c>
      <c r="N508" s="500">
        <f t="shared" si="213"/>
        <v>0</v>
      </c>
      <c r="O508" s="500">
        <f t="shared" si="213"/>
        <v>0</v>
      </c>
      <c r="P508" s="500">
        <f t="shared" si="213"/>
        <v>0</v>
      </c>
      <c r="Q508" s="500">
        <f t="shared" si="213"/>
        <v>0</v>
      </c>
      <c r="R508" s="500">
        <f t="shared" si="213"/>
        <v>0</v>
      </c>
      <c r="S508" s="500">
        <f t="shared" si="213"/>
        <v>0</v>
      </c>
      <c r="T508" s="500">
        <f t="shared" si="213"/>
        <v>0</v>
      </c>
      <c r="U508" s="500">
        <f t="shared" si="213"/>
        <v>0</v>
      </c>
      <c r="V508" s="501"/>
      <c r="W508" s="394"/>
    </row>
    <row r="509" spans="1:23" ht="15" customHeight="1" x14ac:dyDescent="0.2">
      <c r="A509" s="250"/>
      <c r="B509" s="197"/>
      <c r="C509" s="196" t="s">
        <v>97</v>
      </c>
      <c r="E509" s="249"/>
      <c r="F509" s="198"/>
      <c r="G509" s="195" t="s">
        <v>84</v>
      </c>
      <c r="H509" s="207"/>
      <c r="I509" s="191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1"/>
      <c r="W509" s="394"/>
    </row>
    <row r="510" spans="1:23" ht="15" customHeight="1" x14ac:dyDescent="0.2">
      <c r="A510" s="250"/>
      <c r="B510" s="197"/>
      <c r="F510" s="200"/>
      <c r="G510" s="194" t="s">
        <v>100</v>
      </c>
      <c r="H510" s="209"/>
      <c r="I510" s="226" t="s">
        <v>28</v>
      </c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461">
        <f>SUMPRODUCT(ROUND(J510:U510,2))</f>
        <v>0</v>
      </c>
      <c r="W510" s="394"/>
    </row>
    <row r="511" spans="1:23" ht="15" customHeight="1" x14ac:dyDescent="0.2">
      <c r="A511" s="252">
        <f>IF($D503="Stundenanteil",1,0)</f>
        <v>0</v>
      </c>
      <c r="B511" s="197"/>
      <c r="C511" s="196" t="str">
        <f>IF(D503="Stundenanteil","wöchentliche Arbeitszeit (in h):","")</f>
        <v/>
      </c>
      <c r="D511" s="189"/>
      <c r="E511" s="263"/>
      <c r="F511" s="200"/>
      <c r="G511" s="192" t="s">
        <v>229</v>
      </c>
      <c r="H511" s="208"/>
      <c r="I511" s="226" t="s">
        <v>28</v>
      </c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461">
        <f>SUMPRODUCT(ROUND(J511:U511,2))</f>
        <v>0</v>
      </c>
      <c r="W511" s="394"/>
    </row>
    <row r="512" spans="1:23" ht="15" customHeight="1" x14ac:dyDescent="0.2">
      <c r="A512" s="252">
        <f>IF($D503="Stundenanteil",1,0)</f>
        <v>0</v>
      </c>
      <c r="B512" s="197"/>
      <c r="C512" s="196" t="str">
        <f>IF(D503="Stundenanteil","Urlaubsanspruch (in AT):","")</f>
        <v/>
      </c>
      <c r="D512" s="189"/>
      <c r="E512" s="264"/>
      <c r="F512" s="200"/>
      <c r="G512" s="192"/>
      <c r="H512" s="208"/>
      <c r="I512" s="226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3"/>
      <c r="W512" s="394"/>
    </row>
    <row r="513" spans="1:23" ht="15" customHeight="1" x14ac:dyDescent="0.2">
      <c r="A513" s="252">
        <f>IF($D503="Stellenanteil",1,0)</f>
        <v>0</v>
      </c>
      <c r="B513" s="197"/>
      <c r="C513" s="196" t="str">
        <f>IF(D503="Stellenanteil","Stellenanteil (in %):","")</f>
        <v/>
      </c>
      <c r="D513" s="189"/>
      <c r="E513" s="227"/>
      <c r="F513" s="198"/>
      <c r="G513" s="195" t="s">
        <v>88</v>
      </c>
      <c r="H513" s="207"/>
      <c r="I513" s="191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1"/>
      <c r="W513" s="394"/>
    </row>
    <row r="514" spans="1:23" ht="15" customHeight="1" x14ac:dyDescent="0.2">
      <c r="A514" s="250"/>
      <c r="B514" s="197"/>
      <c r="F514" s="198"/>
      <c r="G514" s="194" t="s">
        <v>86</v>
      </c>
      <c r="H514" s="209"/>
      <c r="I514" s="226" t="s">
        <v>28</v>
      </c>
      <c r="J514" s="459">
        <f>ROUND(ROUND(J510,2)*J508,2)</f>
        <v>0</v>
      </c>
      <c r="K514" s="459">
        <f t="shared" ref="K514:U514" si="214">ROUND(ROUND(K510,2)*K508,2)</f>
        <v>0</v>
      </c>
      <c r="L514" s="459">
        <f t="shared" si="214"/>
        <v>0</v>
      </c>
      <c r="M514" s="459">
        <f t="shared" si="214"/>
        <v>0</v>
      </c>
      <c r="N514" s="459">
        <f t="shared" si="214"/>
        <v>0</v>
      </c>
      <c r="O514" s="459">
        <f t="shared" si="214"/>
        <v>0</v>
      </c>
      <c r="P514" s="459">
        <f t="shared" si="214"/>
        <v>0</v>
      </c>
      <c r="Q514" s="459">
        <f t="shared" si="214"/>
        <v>0</v>
      </c>
      <c r="R514" s="459">
        <f t="shared" si="214"/>
        <v>0</v>
      </c>
      <c r="S514" s="459">
        <f t="shared" si="214"/>
        <v>0</v>
      </c>
      <c r="T514" s="459">
        <f t="shared" si="214"/>
        <v>0</v>
      </c>
      <c r="U514" s="459">
        <f t="shared" si="214"/>
        <v>0</v>
      </c>
      <c r="V514" s="461">
        <f>SUMPRODUCT(ROUND(J514:U514,2))</f>
        <v>0</v>
      </c>
      <c r="W514" s="394"/>
    </row>
    <row r="515" spans="1:23" ht="15" customHeight="1" x14ac:dyDescent="0.2">
      <c r="A515" s="250"/>
      <c r="B515" s="197"/>
      <c r="F515" s="198"/>
      <c r="G515" s="192" t="s">
        <v>230</v>
      </c>
      <c r="H515" s="208"/>
      <c r="I515" s="226" t="s">
        <v>28</v>
      </c>
      <c r="J515" s="459">
        <f>ROUND(ROUND(J511,2)*J508,2)</f>
        <v>0</v>
      </c>
      <c r="K515" s="459">
        <f t="shared" ref="K515:U515" si="215">ROUND(ROUND(K511,2)*K508,2)</f>
        <v>0</v>
      </c>
      <c r="L515" s="459">
        <f t="shared" si="215"/>
        <v>0</v>
      </c>
      <c r="M515" s="459">
        <f t="shared" si="215"/>
        <v>0</v>
      </c>
      <c r="N515" s="459">
        <f t="shared" si="215"/>
        <v>0</v>
      </c>
      <c r="O515" s="459">
        <f t="shared" si="215"/>
        <v>0</v>
      </c>
      <c r="P515" s="459">
        <f t="shared" si="215"/>
        <v>0</v>
      </c>
      <c r="Q515" s="459">
        <f t="shared" si="215"/>
        <v>0</v>
      </c>
      <c r="R515" s="459">
        <f t="shared" si="215"/>
        <v>0</v>
      </c>
      <c r="S515" s="459">
        <f t="shared" si="215"/>
        <v>0</v>
      </c>
      <c r="T515" s="459">
        <f t="shared" si="215"/>
        <v>0</v>
      </c>
      <c r="U515" s="459">
        <f t="shared" si="215"/>
        <v>0</v>
      </c>
      <c r="V515" s="461">
        <f>SUMPRODUCT(ROUND(J515:U515,2))</f>
        <v>0</v>
      </c>
      <c r="W515" s="394"/>
    </row>
    <row r="516" spans="1:23" ht="15" customHeight="1" thickBot="1" x14ac:dyDescent="0.25">
      <c r="A516" s="250"/>
      <c r="B516" s="231"/>
      <c r="C516" s="232"/>
      <c r="D516" s="232"/>
      <c r="E516" s="232"/>
      <c r="F516" s="233"/>
      <c r="G516" s="437" t="str">
        <f>$P$26</f>
        <v>Pauschale für Sozialabgaben inkl. Berufsgenossenschaft</v>
      </c>
      <c r="H516" s="438"/>
      <c r="I516" s="439" t="s">
        <v>28</v>
      </c>
      <c r="J516" s="460">
        <f>ROUND(J515*$U$26,2)</f>
        <v>0</v>
      </c>
      <c r="K516" s="460">
        <f t="shared" ref="K516:U516" si="216">ROUND(K515*$U$26,2)</f>
        <v>0</v>
      </c>
      <c r="L516" s="460">
        <f t="shared" si="216"/>
        <v>0</v>
      </c>
      <c r="M516" s="460">
        <f t="shared" si="216"/>
        <v>0</v>
      </c>
      <c r="N516" s="460">
        <f t="shared" si="216"/>
        <v>0</v>
      </c>
      <c r="O516" s="460">
        <f t="shared" si="216"/>
        <v>0</v>
      </c>
      <c r="P516" s="460">
        <f t="shared" si="216"/>
        <v>0</v>
      </c>
      <c r="Q516" s="460">
        <f t="shared" si="216"/>
        <v>0</v>
      </c>
      <c r="R516" s="460">
        <f t="shared" si="216"/>
        <v>0</v>
      </c>
      <c r="S516" s="460">
        <f t="shared" si="216"/>
        <v>0</v>
      </c>
      <c r="T516" s="460">
        <f t="shared" si="216"/>
        <v>0</v>
      </c>
      <c r="U516" s="460">
        <f t="shared" si="216"/>
        <v>0</v>
      </c>
      <c r="V516" s="462">
        <f>SUMPRODUCT(ROUND(J516:U516,2))</f>
        <v>0</v>
      </c>
      <c r="W516" s="394">
        <f>IF(COUNTIF(V499:V516,"&gt;0")&gt;0,1,0)</f>
        <v>0</v>
      </c>
    </row>
    <row r="517" spans="1:23" ht="15" customHeight="1" thickTop="1" x14ac:dyDescent="0.2">
      <c r="A517" s="250"/>
      <c r="B517" s="197"/>
      <c r="C517" s="189"/>
      <c r="D517" s="189"/>
      <c r="E517" s="189"/>
      <c r="F517" s="198"/>
      <c r="G517" s="215" t="s">
        <v>99</v>
      </c>
      <c r="H517" s="216"/>
      <c r="I517" s="217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9"/>
      <c r="W517" s="394"/>
    </row>
    <row r="518" spans="1:23" ht="15" customHeight="1" x14ac:dyDescent="0.2">
      <c r="A518" s="250"/>
      <c r="B518" s="204" t="s">
        <v>5</v>
      </c>
      <c r="C518" s="189"/>
      <c r="D518" s="701"/>
      <c r="E518" s="702"/>
      <c r="F518" s="199"/>
      <c r="G518" s="190" t="s">
        <v>59</v>
      </c>
      <c r="H518" s="206"/>
      <c r="I518" s="191"/>
      <c r="J518" s="499"/>
      <c r="K518" s="499"/>
      <c r="L518" s="499"/>
      <c r="M518" s="499"/>
      <c r="N518" s="499"/>
      <c r="O518" s="499"/>
      <c r="P518" s="499"/>
      <c r="Q518" s="499"/>
      <c r="R518" s="499"/>
      <c r="S518" s="499"/>
      <c r="T518" s="499"/>
      <c r="U518" s="499"/>
      <c r="V518" s="201"/>
      <c r="W518" s="394"/>
    </row>
    <row r="519" spans="1:23" ht="15" customHeight="1" x14ac:dyDescent="0.2">
      <c r="A519" s="252">
        <f>IF($D521="Stundenanteil",1,0)</f>
        <v>0</v>
      </c>
      <c r="B519" s="204" t="s">
        <v>60</v>
      </c>
      <c r="C519" s="189"/>
      <c r="D519" s="701"/>
      <c r="E519" s="702"/>
      <c r="F519" s="199"/>
      <c r="G519" s="195" t="s">
        <v>81</v>
      </c>
      <c r="H519" s="207"/>
      <c r="I519" s="191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1"/>
      <c r="W519" s="394"/>
    </row>
    <row r="520" spans="1:23" ht="15" customHeight="1" x14ac:dyDescent="0.2">
      <c r="A520" s="252">
        <f>IF($D521="Stundenanteil",1,0)</f>
        <v>0</v>
      </c>
      <c r="B520" s="197"/>
      <c r="C520" s="189"/>
      <c r="D520" s="189"/>
      <c r="E520" s="189"/>
      <c r="F520" s="198"/>
      <c r="G520" s="192" t="s">
        <v>89</v>
      </c>
      <c r="H520" s="208"/>
      <c r="I520" s="223" t="s">
        <v>83</v>
      </c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  <c r="V520" s="461">
        <f t="shared" ref="V520:V525" si="217">SUMPRODUCT(ROUND(J520:U520,2))</f>
        <v>0</v>
      </c>
      <c r="W520" s="394"/>
    </row>
    <row r="521" spans="1:23" ht="15" customHeight="1" x14ac:dyDescent="0.2">
      <c r="A521" s="252">
        <f>IF($D521="Stundenanteil",1,0)</f>
        <v>0</v>
      </c>
      <c r="B521" s="204" t="s">
        <v>80</v>
      </c>
      <c r="C521" s="189"/>
      <c r="D521" s="701" t="s">
        <v>0</v>
      </c>
      <c r="E521" s="702"/>
      <c r="F521" s="199"/>
      <c r="G521" s="192" t="s">
        <v>95</v>
      </c>
      <c r="H521" s="210" t="s">
        <v>87</v>
      </c>
      <c r="I521" s="223" t="s">
        <v>83</v>
      </c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  <c r="V521" s="461">
        <f t="shared" si="217"/>
        <v>0</v>
      </c>
      <c r="W521" s="394"/>
    </row>
    <row r="522" spans="1:23" ht="15" customHeight="1" x14ac:dyDescent="0.2">
      <c r="A522" s="252">
        <f>IF($D521="Stundenanteil",1,0)</f>
        <v>0</v>
      </c>
      <c r="B522" s="197"/>
      <c r="C522" s="189"/>
      <c r="D522" s="189"/>
      <c r="E522" s="189"/>
      <c r="F522" s="198"/>
      <c r="G522" s="192"/>
      <c r="H522" s="210" t="s">
        <v>90</v>
      </c>
      <c r="I522" s="224" t="s">
        <v>83</v>
      </c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461">
        <f t="shared" si="217"/>
        <v>0</v>
      </c>
      <c r="W522" s="394"/>
    </row>
    <row r="523" spans="1:23" ht="15" hidden="1" customHeight="1" x14ac:dyDescent="0.2">
      <c r="A523" s="252"/>
      <c r="B523" s="197"/>
      <c r="C523" s="189"/>
      <c r="F523" s="198"/>
      <c r="G523" s="212" t="s">
        <v>92</v>
      </c>
      <c r="H523" s="213"/>
      <c r="I523" s="225" t="s">
        <v>83</v>
      </c>
      <c r="J523" s="214">
        <f>IF(ROUND(J520,2)-ROUND(J521,2)=0,0,ROUND(J522,2)/(ROUND(J520,2)-ROUND(J521,2))*ROUND(J521,2))</f>
        <v>0</v>
      </c>
      <c r="K523" s="214">
        <f t="shared" ref="K523:U523" si="218">IF(ROUND(K520,2)-ROUND(K521,2)=0,0,ROUND(K522,2)/(ROUND(K520,2)-ROUND(K521,2))*ROUND(K521,2))</f>
        <v>0</v>
      </c>
      <c r="L523" s="214">
        <f t="shared" si="218"/>
        <v>0</v>
      </c>
      <c r="M523" s="214">
        <f t="shared" si="218"/>
        <v>0</v>
      </c>
      <c r="N523" s="214">
        <f t="shared" si="218"/>
        <v>0</v>
      </c>
      <c r="O523" s="214">
        <f t="shared" si="218"/>
        <v>0</v>
      </c>
      <c r="P523" s="214">
        <f t="shared" si="218"/>
        <v>0</v>
      </c>
      <c r="Q523" s="214">
        <f t="shared" si="218"/>
        <v>0</v>
      </c>
      <c r="R523" s="214">
        <f t="shared" si="218"/>
        <v>0</v>
      </c>
      <c r="S523" s="214">
        <f t="shared" si="218"/>
        <v>0</v>
      </c>
      <c r="T523" s="214">
        <f t="shared" si="218"/>
        <v>0</v>
      </c>
      <c r="U523" s="214">
        <f t="shared" si="218"/>
        <v>0</v>
      </c>
      <c r="V523" s="222">
        <f t="shared" si="217"/>
        <v>0</v>
      </c>
      <c r="W523" s="394"/>
    </row>
    <row r="524" spans="1:23" ht="15" hidden="1" customHeight="1" thickBot="1" x14ac:dyDescent="0.25">
      <c r="A524" s="252"/>
      <c r="B524" s="197"/>
      <c r="C524" s="189"/>
      <c r="F524" s="198"/>
      <c r="G524" s="212" t="s">
        <v>93</v>
      </c>
      <c r="H524" s="213"/>
      <c r="I524" s="225" t="s">
        <v>83</v>
      </c>
      <c r="J524" s="214">
        <f>(ROUND(J522,2)+ROUND(J523,10))*ROUND($E530,0)/($I$6-ROUND($E530,0))</f>
        <v>0</v>
      </c>
      <c r="K524" s="214">
        <f t="shared" ref="K524:U524" si="219">(ROUND(K522,2)+ROUND(K523,10))*ROUND($E530,0)/($I$6-ROUND($E530,0))</f>
        <v>0</v>
      </c>
      <c r="L524" s="214">
        <f t="shared" si="219"/>
        <v>0</v>
      </c>
      <c r="M524" s="214">
        <f t="shared" si="219"/>
        <v>0</v>
      </c>
      <c r="N524" s="214">
        <f t="shared" si="219"/>
        <v>0</v>
      </c>
      <c r="O524" s="214">
        <f t="shared" si="219"/>
        <v>0</v>
      </c>
      <c r="P524" s="214">
        <f t="shared" si="219"/>
        <v>0</v>
      </c>
      <c r="Q524" s="214">
        <f t="shared" si="219"/>
        <v>0</v>
      </c>
      <c r="R524" s="214">
        <f t="shared" si="219"/>
        <v>0</v>
      </c>
      <c r="S524" s="214">
        <f t="shared" si="219"/>
        <v>0</v>
      </c>
      <c r="T524" s="214">
        <f t="shared" si="219"/>
        <v>0</v>
      </c>
      <c r="U524" s="214">
        <f t="shared" si="219"/>
        <v>0</v>
      </c>
      <c r="V524" s="222">
        <f t="shared" si="217"/>
        <v>0</v>
      </c>
      <c r="W524" s="394"/>
    </row>
    <row r="525" spans="1:23" ht="15" hidden="1" customHeight="1" x14ac:dyDescent="0.2">
      <c r="A525" s="252"/>
      <c r="B525" s="197"/>
      <c r="C525" s="189"/>
      <c r="D525" s="189"/>
      <c r="E525" s="189"/>
      <c r="F525" s="198"/>
      <c r="G525" s="212" t="s">
        <v>94</v>
      </c>
      <c r="H525" s="213"/>
      <c r="I525" s="225" t="s">
        <v>83</v>
      </c>
      <c r="J525" s="214">
        <f>ROUND(J522,2)+ROUND(J523,10)+ROUND(J524,10)</f>
        <v>0</v>
      </c>
      <c r="K525" s="214">
        <f t="shared" ref="K525:U525" si="220">ROUND(K522,2)+ROUND(K523,10)+ROUND(K524,10)</f>
        <v>0</v>
      </c>
      <c r="L525" s="214">
        <f t="shared" si="220"/>
        <v>0</v>
      </c>
      <c r="M525" s="214">
        <f t="shared" si="220"/>
        <v>0</v>
      </c>
      <c r="N525" s="214">
        <f t="shared" si="220"/>
        <v>0</v>
      </c>
      <c r="O525" s="214">
        <f t="shared" si="220"/>
        <v>0</v>
      </c>
      <c r="P525" s="214">
        <f t="shared" si="220"/>
        <v>0</v>
      </c>
      <c r="Q525" s="214">
        <f t="shared" si="220"/>
        <v>0</v>
      </c>
      <c r="R525" s="214">
        <f t="shared" si="220"/>
        <v>0</v>
      </c>
      <c r="S525" s="214">
        <f t="shared" si="220"/>
        <v>0</v>
      </c>
      <c r="T525" s="214">
        <f t="shared" si="220"/>
        <v>0</v>
      </c>
      <c r="U525" s="214">
        <f t="shared" si="220"/>
        <v>0</v>
      </c>
      <c r="V525" s="222">
        <f t="shared" si="217"/>
        <v>0</v>
      </c>
      <c r="W525" s="394"/>
    </row>
    <row r="526" spans="1:23" ht="15" customHeight="1" x14ac:dyDescent="0.2">
      <c r="A526" s="250"/>
      <c r="B526" s="204" t="s">
        <v>91</v>
      </c>
      <c r="C526" s="189"/>
      <c r="D526" s="189"/>
      <c r="E526" s="189"/>
      <c r="F526" s="198"/>
      <c r="G526" s="228" t="str">
        <f>IF(D521="Stundenanteil","Errechneter Stellenanteil",IF(D521="Stellenanteil","Stellenanteil:",""))</f>
        <v/>
      </c>
      <c r="H526" s="211"/>
      <c r="I526" s="193"/>
      <c r="J526" s="500">
        <f t="shared" ref="J526:U526" si="221">IF(AND($D521="Stellenanteil",$E531&gt;0,J528&gt;0),ROUND($E531,4),IF(AND($D521="Stundenanteil",J520&gt;0),ROUND(J525/ROUND(J520,2),4),0))</f>
        <v>0</v>
      </c>
      <c r="K526" s="500">
        <f t="shared" si="221"/>
        <v>0</v>
      </c>
      <c r="L526" s="500">
        <f t="shared" si="221"/>
        <v>0</v>
      </c>
      <c r="M526" s="500">
        <f t="shared" si="221"/>
        <v>0</v>
      </c>
      <c r="N526" s="500">
        <f t="shared" si="221"/>
        <v>0</v>
      </c>
      <c r="O526" s="500">
        <f t="shared" si="221"/>
        <v>0</v>
      </c>
      <c r="P526" s="500">
        <f t="shared" si="221"/>
        <v>0</v>
      </c>
      <c r="Q526" s="500">
        <f t="shared" si="221"/>
        <v>0</v>
      </c>
      <c r="R526" s="500">
        <f t="shared" si="221"/>
        <v>0</v>
      </c>
      <c r="S526" s="500">
        <f t="shared" si="221"/>
        <v>0</v>
      </c>
      <c r="T526" s="500">
        <f t="shared" si="221"/>
        <v>0</v>
      </c>
      <c r="U526" s="500">
        <f t="shared" si="221"/>
        <v>0</v>
      </c>
      <c r="V526" s="501"/>
      <c r="W526" s="394"/>
    </row>
    <row r="527" spans="1:23" ht="15" customHeight="1" x14ac:dyDescent="0.2">
      <c r="A527" s="250"/>
      <c r="B527" s="197"/>
      <c r="C527" s="196" t="s">
        <v>97</v>
      </c>
      <c r="E527" s="249"/>
      <c r="F527" s="198"/>
      <c r="G527" s="195" t="s">
        <v>84</v>
      </c>
      <c r="H527" s="207"/>
      <c r="I527" s="191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1"/>
      <c r="W527" s="394"/>
    </row>
    <row r="528" spans="1:23" ht="15" customHeight="1" x14ac:dyDescent="0.2">
      <c r="A528" s="250"/>
      <c r="B528" s="197"/>
      <c r="F528" s="200"/>
      <c r="G528" s="194" t="s">
        <v>100</v>
      </c>
      <c r="H528" s="209"/>
      <c r="I528" s="226" t="s">
        <v>28</v>
      </c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461">
        <f>SUMPRODUCT(ROUND(J528:U528,2))</f>
        <v>0</v>
      </c>
      <c r="W528" s="394"/>
    </row>
    <row r="529" spans="1:23" ht="15" customHeight="1" x14ac:dyDescent="0.2">
      <c r="A529" s="252">
        <f>IF($D521="Stundenanteil",1,0)</f>
        <v>0</v>
      </c>
      <c r="B529" s="197"/>
      <c r="C529" s="196" t="str">
        <f>IF(D521="Stundenanteil","wöchentliche Arbeitszeit (in h):","")</f>
        <v/>
      </c>
      <c r="D529" s="189"/>
      <c r="E529" s="263"/>
      <c r="F529" s="200"/>
      <c r="G529" s="192" t="s">
        <v>229</v>
      </c>
      <c r="H529" s="208"/>
      <c r="I529" s="226" t="s">
        <v>28</v>
      </c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461">
        <f>SUMPRODUCT(ROUND(J529:U529,2))</f>
        <v>0</v>
      </c>
      <c r="W529" s="394"/>
    </row>
    <row r="530" spans="1:23" ht="15" customHeight="1" x14ac:dyDescent="0.2">
      <c r="A530" s="252">
        <f>IF($D521="Stundenanteil",1,0)</f>
        <v>0</v>
      </c>
      <c r="B530" s="197"/>
      <c r="C530" s="196" t="str">
        <f>IF(D521="Stundenanteil","Urlaubsanspruch (in AT):","")</f>
        <v/>
      </c>
      <c r="D530" s="189"/>
      <c r="E530" s="264"/>
      <c r="F530" s="200"/>
      <c r="G530" s="192"/>
      <c r="H530" s="208"/>
      <c r="I530" s="226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3"/>
      <c r="W530" s="394"/>
    </row>
    <row r="531" spans="1:23" ht="15" customHeight="1" x14ac:dyDescent="0.2">
      <c r="A531" s="252">
        <f>IF($D521="Stellenanteil",1,0)</f>
        <v>0</v>
      </c>
      <c r="B531" s="197"/>
      <c r="C531" s="196" t="str">
        <f>IF(D521="Stellenanteil","Stellenanteil (in %):","")</f>
        <v/>
      </c>
      <c r="D531" s="189"/>
      <c r="E531" s="227"/>
      <c r="F531" s="198"/>
      <c r="G531" s="195" t="s">
        <v>88</v>
      </c>
      <c r="H531" s="207"/>
      <c r="I531" s="191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1"/>
      <c r="W531" s="394"/>
    </row>
    <row r="532" spans="1:23" ht="15" customHeight="1" x14ac:dyDescent="0.2">
      <c r="A532" s="250"/>
      <c r="B532" s="197"/>
      <c r="F532" s="198"/>
      <c r="G532" s="194" t="s">
        <v>86</v>
      </c>
      <c r="H532" s="209"/>
      <c r="I532" s="226" t="s">
        <v>28</v>
      </c>
      <c r="J532" s="459">
        <f>ROUND(ROUND(J528,2)*J526,2)</f>
        <v>0</v>
      </c>
      <c r="K532" s="459">
        <f t="shared" ref="K532:U532" si="222">ROUND(ROUND(K528,2)*K526,2)</f>
        <v>0</v>
      </c>
      <c r="L532" s="459">
        <f t="shared" si="222"/>
        <v>0</v>
      </c>
      <c r="M532" s="459">
        <f t="shared" si="222"/>
        <v>0</v>
      </c>
      <c r="N532" s="459">
        <f t="shared" si="222"/>
        <v>0</v>
      </c>
      <c r="O532" s="459">
        <f t="shared" si="222"/>
        <v>0</v>
      </c>
      <c r="P532" s="459">
        <f t="shared" si="222"/>
        <v>0</v>
      </c>
      <c r="Q532" s="459">
        <f t="shared" si="222"/>
        <v>0</v>
      </c>
      <c r="R532" s="459">
        <f t="shared" si="222"/>
        <v>0</v>
      </c>
      <c r="S532" s="459">
        <f t="shared" si="222"/>
        <v>0</v>
      </c>
      <c r="T532" s="459">
        <f t="shared" si="222"/>
        <v>0</v>
      </c>
      <c r="U532" s="459">
        <f t="shared" si="222"/>
        <v>0</v>
      </c>
      <c r="V532" s="461">
        <f>SUMPRODUCT(ROUND(J532:U532,2))</f>
        <v>0</v>
      </c>
      <c r="W532" s="394"/>
    </row>
    <row r="533" spans="1:23" ht="15" customHeight="1" x14ac:dyDescent="0.2">
      <c r="A533" s="250"/>
      <c r="B533" s="197"/>
      <c r="F533" s="198"/>
      <c r="G533" s="192" t="s">
        <v>230</v>
      </c>
      <c r="H533" s="208"/>
      <c r="I533" s="226" t="s">
        <v>28</v>
      </c>
      <c r="J533" s="459">
        <f>ROUND(ROUND(J529,2)*J526,2)</f>
        <v>0</v>
      </c>
      <c r="K533" s="459">
        <f t="shared" ref="K533:U533" si="223">ROUND(ROUND(K529,2)*K526,2)</f>
        <v>0</v>
      </c>
      <c r="L533" s="459">
        <f t="shared" si="223"/>
        <v>0</v>
      </c>
      <c r="M533" s="459">
        <f t="shared" si="223"/>
        <v>0</v>
      </c>
      <c r="N533" s="459">
        <f t="shared" si="223"/>
        <v>0</v>
      </c>
      <c r="O533" s="459">
        <f t="shared" si="223"/>
        <v>0</v>
      </c>
      <c r="P533" s="459">
        <f t="shared" si="223"/>
        <v>0</v>
      </c>
      <c r="Q533" s="459">
        <f t="shared" si="223"/>
        <v>0</v>
      </c>
      <c r="R533" s="459">
        <f t="shared" si="223"/>
        <v>0</v>
      </c>
      <c r="S533" s="459">
        <f t="shared" si="223"/>
        <v>0</v>
      </c>
      <c r="T533" s="459">
        <f t="shared" si="223"/>
        <v>0</v>
      </c>
      <c r="U533" s="459">
        <f t="shared" si="223"/>
        <v>0</v>
      </c>
      <c r="V533" s="461">
        <f>SUMPRODUCT(ROUND(J533:U533,2))</f>
        <v>0</v>
      </c>
      <c r="W533" s="394"/>
    </row>
    <row r="534" spans="1:23" ht="15" customHeight="1" thickBot="1" x14ac:dyDescent="0.25">
      <c r="A534" s="250"/>
      <c r="B534" s="231"/>
      <c r="C534" s="232"/>
      <c r="D534" s="232"/>
      <c r="E534" s="232"/>
      <c r="F534" s="233"/>
      <c r="G534" s="437" t="str">
        <f>$P$26</f>
        <v>Pauschale für Sozialabgaben inkl. Berufsgenossenschaft</v>
      </c>
      <c r="H534" s="438"/>
      <c r="I534" s="439" t="s">
        <v>28</v>
      </c>
      <c r="J534" s="460">
        <f>ROUND(J533*$U$26,2)</f>
        <v>0</v>
      </c>
      <c r="K534" s="460">
        <f t="shared" ref="K534:U534" si="224">ROUND(K533*$U$26,2)</f>
        <v>0</v>
      </c>
      <c r="L534" s="460">
        <f t="shared" si="224"/>
        <v>0</v>
      </c>
      <c r="M534" s="460">
        <f t="shared" si="224"/>
        <v>0</v>
      </c>
      <c r="N534" s="460">
        <f t="shared" si="224"/>
        <v>0</v>
      </c>
      <c r="O534" s="460">
        <f t="shared" si="224"/>
        <v>0</v>
      </c>
      <c r="P534" s="460">
        <f t="shared" si="224"/>
        <v>0</v>
      </c>
      <c r="Q534" s="460">
        <f t="shared" si="224"/>
        <v>0</v>
      </c>
      <c r="R534" s="460">
        <f t="shared" si="224"/>
        <v>0</v>
      </c>
      <c r="S534" s="460">
        <f t="shared" si="224"/>
        <v>0</v>
      </c>
      <c r="T534" s="460">
        <f t="shared" si="224"/>
        <v>0</v>
      </c>
      <c r="U534" s="460">
        <f t="shared" si="224"/>
        <v>0</v>
      </c>
      <c r="V534" s="462">
        <f>SUMPRODUCT(ROUND(J534:U534,2))</f>
        <v>0</v>
      </c>
      <c r="W534" s="394">
        <f>IF(COUNTIF(V517:V534,"&gt;0")&gt;0,1,0)</f>
        <v>0</v>
      </c>
    </row>
    <row r="535" spans="1:23" ht="15" customHeight="1" thickTop="1" x14ac:dyDescent="0.2">
      <c r="A535" s="250"/>
      <c r="B535" s="197"/>
      <c r="C535" s="189"/>
      <c r="D535" s="189"/>
      <c r="E535" s="189"/>
      <c r="F535" s="198"/>
      <c r="G535" s="215" t="s">
        <v>99</v>
      </c>
      <c r="H535" s="216"/>
      <c r="I535" s="217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9"/>
      <c r="W535" s="394"/>
    </row>
    <row r="536" spans="1:23" ht="15" customHeight="1" x14ac:dyDescent="0.2">
      <c r="A536" s="250"/>
      <c r="B536" s="204" t="s">
        <v>5</v>
      </c>
      <c r="C536" s="189"/>
      <c r="D536" s="701"/>
      <c r="E536" s="702"/>
      <c r="F536" s="199"/>
      <c r="G536" s="190" t="s">
        <v>59</v>
      </c>
      <c r="H536" s="206"/>
      <c r="I536" s="191"/>
      <c r="J536" s="499"/>
      <c r="K536" s="499"/>
      <c r="L536" s="499"/>
      <c r="M536" s="499"/>
      <c r="N536" s="499"/>
      <c r="O536" s="499"/>
      <c r="P536" s="499"/>
      <c r="Q536" s="499"/>
      <c r="R536" s="499"/>
      <c r="S536" s="499"/>
      <c r="T536" s="499"/>
      <c r="U536" s="499"/>
      <c r="V536" s="201"/>
      <c r="W536" s="394"/>
    </row>
    <row r="537" spans="1:23" ht="15" customHeight="1" x14ac:dyDescent="0.2">
      <c r="A537" s="252">
        <f>IF($D539="Stundenanteil",1,0)</f>
        <v>0</v>
      </c>
      <c r="B537" s="204" t="s">
        <v>60</v>
      </c>
      <c r="C537" s="189"/>
      <c r="D537" s="701"/>
      <c r="E537" s="702"/>
      <c r="F537" s="199"/>
      <c r="G537" s="195" t="s">
        <v>81</v>
      </c>
      <c r="H537" s="207"/>
      <c r="I537" s="191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1"/>
      <c r="W537" s="394"/>
    </row>
    <row r="538" spans="1:23" ht="15" customHeight="1" x14ac:dyDescent="0.2">
      <c r="A538" s="252">
        <f>IF($D539="Stundenanteil",1,0)</f>
        <v>0</v>
      </c>
      <c r="B538" s="197"/>
      <c r="C538" s="189"/>
      <c r="D538" s="189"/>
      <c r="E538" s="189"/>
      <c r="F538" s="198"/>
      <c r="G538" s="192" t="s">
        <v>89</v>
      </c>
      <c r="H538" s="208"/>
      <c r="I538" s="223" t="s">
        <v>83</v>
      </c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  <c r="V538" s="461">
        <f t="shared" ref="V538:V543" si="225">SUMPRODUCT(ROUND(J538:U538,2))</f>
        <v>0</v>
      </c>
      <c r="W538" s="394"/>
    </row>
    <row r="539" spans="1:23" ht="15" customHeight="1" x14ac:dyDescent="0.2">
      <c r="A539" s="252">
        <f>IF($D539="Stundenanteil",1,0)</f>
        <v>0</v>
      </c>
      <c r="B539" s="204" t="s">
        <v>80</v>
      </c>
      <c r="C539" s="189"/>
      <c r="D539" s="701" t="s">
        <v>0</v>
      </c>
      <c r="E539" s="702"/>
      <c r="F539" s="199"/>
      <c r="G539" s="192" t="s">
        <v>95</v>
      </c>
      <c r="H539" s="210" t="s">
        <v>87</v>
      </c>
      <c r="I539" s="223" t="s">
        <v>83</v>
      </c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  <c r="V539" s="461">
        <f t="shared" si="225"/>
        <v>0</v>
      </c>
      <c r="W539" s="394"/>
    </row>
    <row r="540" spans="1:23" ht="15" customHeight="1" x14ac:dyDescent="0.2">
      <c r="A540" s="252">
        <f>IF($D539="Stundenanteil",1,0)</f>
        <v>0</v>
      </c>
      <c r="B540" s="197"/>
      <c r="C540" s="189"/>
      <c r="D540" s="189"/>
      <c r="E540" s="189"/>
      <c r="F540" s="198"/>
      <c r="G540" s="192"/>
      <c r="H540" s="210" t="s">
        <v>90</v>
      </c>
      <c r="I540" s="224" t="s">
        <v>83</v>
      </c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  <c r="V540" s="461">
        <f t="shared" si="225"/>
        <v>0</v>
      </c>
      <c r="W540" s="394"/>
    </row>
    <row r="541" spans="1:23" ht="15" hidden="1" customHeight="1" x14ac:dyDescent="0.2">
      <c r="A541" s="252"/>
      <c r="B541" s="197"/>
      <c r="C541" s="189"/>
      <c r="F541" s="198"/>
      <c r="G541" s="212" t="s">
        <v>92</v>
      </c>
      <c r="H541" s="213"/>
      <c r="I541" s="225" t="s">
        <v>83</v>
      </c>
      <c r="J541" s="214">
        <f>IF(ROUND(J538,2)-ROUND(J539,2)=0,0,ROUND(J540,2)/(ROUND(J538,2)-ROUND(J539,2))*ROUND(J539,2))</f>
        <v>0</v>
      </c>
      <c r="K541" s="214">
        <f t="shared" ref="K541:U541" si="226">IF(ROUND(K538,2)-ROUND(K539,2)=0,0,ROUND(K540,2)/(ROUND(K538,2)-ROUND(K539,2))*ROUND(K539,2))</f>
        <v>0</v>
      </c>
      <c r="L541" s="214">
        <f t="shared" si="226"/>
        <v>0</v>
      </c>
      <c r="M541" s="214">
        <f t="shared" si="226"/>
        <v>0</v>
      </c>
      <c r="N541" s="214">
        <f t="shared" si="226"/>
        <v>0</v>
      </c>
      <c r="O541" s="214">
        <f t="shared" si="226"/>
        <v>0</v>
      </c>
      <c r="P541" s="214">
        <f t="shared" si="226"/>
        <v>0</v>
      </c>
      <c r="Q541" s="214">
        <f t="shared" si="226"/>
        <v>0</v>
      </c>
      <c r="R541" s="214">
        <f t="shared" si="226"/>
        <v>0</v>
      </c>
      <c r="S541" s="214">
        <f t="shared" si="226"/>
        <v>0</v>
      </c>
      <c r="T541" s="214">
        <f t="shared" si="226"/>
        <v>0</v>
      </c>
      <c r="U541" s="214">
        <f t="shared" si="226"/>
        <v>0</v>
      </c>
      <c r="V541" s="222">
        <f t="shared" si="225"/>
        <v>0</v>
      </c>
      <c r="W541" s="394"/>
    </row>
    <row r="542" spans="1:23" ht="15" hidden="1" customHeight="1" x14ac:dyDescent="0.2">
      <c r="A542" s="252"/>
      <c r="B542" s="197"/>
      <c r="C542" s="189"/>
      <c r="F542" s="198"/>
      <c r="G542" s="212" t="s">
        <v>93</v>
      </c>
      <c r="H542" s="213"/>
      <c r="I542" s="225" t="s">
        <v>83</v>
      </c>
      <c r="J542" s="214">
        <f>(ROUND(J540,2)+ROUND(J541,10))*ROUND($E548,0)/($I$6-ROUND($E548,0))</f>
        <v>0</v>
      </c>
      <c r="K542" s="214">
        <f t="shared" ref="K542:U542" si="227">(ROUND(K540,2)+ROUND(K541,10))*ROUND($E548,0)/($I$6-ROUND($E548,0))</f>
        <v>0</v>
      </c>
      <c r="L542" s="214">
        <f t="shared" si="227"/>
        <v>0</v>
      </c>
      <c r="M542" s="214">
        <f t="shared" si="227"/>
        <v>0</v>
      </c>
      <c r="N542" s="214">
        <f t="shared" si="227"/>
        <v>0</v>
      </c>
      <c r="O542" s="214">
        <f t="shared" si="227"/>
        <v>0</v>
      </c>
      <c r="P542" s="214">
        <f t="shared" si="227"/>
        <v>0</v>
      </c>
      <c r="Q542" s="214">
        <f t="shared" si="227"/>
        <v>0</v>
      </c>
      <c r="R542" s="214">
        <f t="shared" si="227"/>
        <v>0</v>
      </c>
      <c r="S542" s="214">
        <f t="shared" si="227"/>
        <v>0</v>
      </c>
      <c r="T542" s="214">
        <f t="shared" si="227"/>
        <v>0</v>
      </c>
      <c r="U542" s="214">
        <f t="shared" si="227"/>
        <v>0</v>
      </c>
      <c r="V542" s="222">
        <f t="shared" si="225"/>
        <v>0</v>
      </c>
      <c r="W542" s="394"/>
    </row>
    <row r="543" spans="1:23" ht="15" hidden="1" customHeight="1" thickBot="1" x14ac:dyDescent="0.25">
      <c r="A543" s="252"/>
      <c r="B543" s="197"/>
      <c r="C543" s="189"/>
      <c r="D543" s="189"/>
      <c r="E543" s="189"/>
      <c r="F543" s="198"/>
      <c r="G543" s="212" t="s">
        <v>94</v>
      </c>
      <c r="H543" s="213"/>
      <c r="I543" s="225" t="s">
        <v>83</v>
      </c>
      <c r="J543" s="214">
        <f>ROUND(J540,2)+ROUND(J541,10)+ROUND(J542,10)</f>
        <v>0</v>
      </c>
      <c r="K543" s="214">
        <f t="shared" ref="K543:U543" si="228">ROUND(K540,2)+ROUND(K541,10)+ROUND(K542,10)</f>
        <v>0</v>
      </c>
      <c r="L543" s="214">
        <f t="shared" si="228"/>
        <v>0</v>
      </c>
      <c r="M543" s="214">
        <f t="shared" si="228"/>
        <v>0</v>
      </c>
      <c r="N543" s="214">
        <f t="shared" si="228"/>
        <v>0</v>
      </c>
      <c r="O543" s="214">
        <f t="shared" si="228"/>
        <v>0</v>
      </c>
      <c r="P543" s="214">
        <f t="shared" si="228"/>
        <v>0</v>
      </c>
      <c r="Q543" s="214">
        <f t="shared" si="228"/>
        <v>0</v>
      </c>
      <c r="R543" s="214">
        <f t="shared" si="228"/>
        <v>0</v>
      </c>
      <c r="S543" s="214">
        <f t="shared" si="228"/>
        <v>0</v>
      </c>
      <c r="T543" s="214">
        <f t="shared" si="228"/>
        <v>0</v>
      </c>
      <c r="U543" s="214">
        <f t="shared" si="228"/>
        <v>0</v>
      </c>
      <c r="V543" s="222">
        <f t="shared" si="225"/>
        <v>0</v>
      </c>
      <c r="W543" s="394"/>
    </row>
    <row r="544" spans="1:23" ht="15" customHeight="1" x14ac:dyDescent="0.2">
      <c r="A544" s="250"/>
      <c r="B544" s="204" t="s">
        <v>91</v>
      </c>
      <c r="C544" s="189"/>
      <c r="D544" s="189"/>
      <c r="E544" s="189"/>
      <c r="F544" s="198"/>
      <c r="G544" s="228" t="str">
        <f>IF(D539="Stundenanteil","Errechneter Stellenanteil",IF(D539="Stellenanteil","Stellenanteil:",""))</f>
        <v/>
      </c>
      <c r="H544" s="211"/>
      <c r="I544" s="193"/>
      <c r="J544" s="500">
        <f t="shared" ref="J544:U544" si="229">IF(AND($D539="Stellenanteil",$E549&gt;0,J546&gt;0),ROUND($E549,4),IF(AND($D539="Stundenanteil",J538&gt;0),ROUND(J543/ROUND(J538,2),4),0))</f>
        <v>0</v>
      </c>
      <c r="K544" s="500">
        <f t="shared" si="229"/>
        <v>0</v>
      </c>
      <c r="L544" s="500">
        <f t="shared" si="229"/>
        <v>0</v>
      </c>
      <c r="M544" s="500">
        <f t="shared" si="229"/>
        <v>0</v>
      </c>
      <c r="N544" s="500">
        <f t="shared" si="229"/>
        <v>0</v>
      </c>
      <c r="O544" s="500">
        <f t="shared" si="229"/>
        <v>0</v>
      </c>
      <c r="P544" s="500">
        <f t="shared" si="229"/>
        <v>0</v>
      </c>
      <c r="Q544" s="500">
        <f t="shared" si="229"/>
        <v>0</v>
      </c>
      <c r="R544" s="500">
        <f t="shared" si="229"/>
        <v>0</v>
      </c>
      <c r="S544" s="500">
        <f t="shared" si="229"/>
        <v>0</v>
      </c>
      <c r="T544" s="500">
        <f t="shared" si="229"/>
        <v>0</v>
      </c>
      <c r="U544" s="500">
        <f t="shared" si="229"/>
        <v>0</v>
      </c>
      <c r="V544" s="501"/>
      <c r="W544" s="394"/>
    </row>
    <row r="545" spans="1:23" ht="15" customHeight="1" x14ac:dyDescent="0.2">
      <c r="A545" s="250"/>
      <c r="B545" s="197"/>
      <c r="C545" s="196" t="s">
        <v>97</v>
      </c>
      <c r="E545" s="249"/>
      <c r="F545" s="198"/>
      <c r="G545" s="195" t="s">
        <v>84</v>
      </c>
      <c r="H545" s="207"/>
      <c r="I545" s="191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1"/>
      <c r="W545" s="394"/>
    </row>
    <row r="546" spans="1:23" ht="15" customHeight="1" x14ac:dyDescent="0.2">
      <c r="A546" s="250"/>
      <c r="B546" s="197"/>
      <c r="F546" s="200"/>
      <c r="G546" s="194" t="s">
        <v>100</v>
      </c>
      <c r="H546" s="209"/>
      <c r="I546" s="226" t="s">
        <v>28</v>
      </c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461">
        <f>SUMPRODUCT(ROUND(J546:U546,2))</f>
        <v>0</v>
      </c>
      <c r="W546" s="394"/>
    </row>
    <row r="547" spans="1:23" ht="15" customHeight="1" x14ac:dyDescent="0.2">
      <c r="A547" s="252">
        <f>IF($D539="Stundenanteil",1,0)</f>
        <v>0</v>
      </c>
      <c r="B547" s="197"/>
      <c r="C547" s="196" t="str">
        <f>IF(D539="Stundenanteil","wöchentliche Arbeitszeit (in h):","")</f>
        <v/>
      </c>
      <c r="D547" s="189"/>
      <c r="E547" s="263"/>
      <c r="F547" s="200"/>
      <c r="G547" s="192" t="s">
        <v>229</v>
      </c>
      <c r="H547" s="208"/>
      <c r="I547" s="226" t="s">
        <v>28</v>
      </c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461">
        <f>SUMPRODUCT(ROUND(J547:U547,2))</f>
        <v>0</v>
      </c>
      <c r="W547" s="394"/>
    </row>
    <row r="548" spans="1:23" ht="15" customHeight="1" x14ac:dyDescent="0.2">
      <c r="A548" s="252">
        <f>IF($D539="Stundenanteil",1,0)</f>
        <v>0</v>
      </c>
      <c r="B548" s="197"/>
      <c r="C548" s="196" t="str">
        <f>IF(D539="Stundenanteil","Urlaubsanspruch (in AT):","")</f>
        <v/>
      </c>
      <c r="D548" s="189"/>
      <c r="E548" s="264"/>
      <c r="F548" s="200"/>
      <c r="G548" s="192"/>
      <c r="H548" s="208"/>
      <c r="I548" s="226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3"/>
      <c r="W548" s="394"/>
    </row>
    <row r="549" spans="1:23" ht="15" customHeight="1" x14ac:dyDescent="0.2">
      <c r="A549" s="252">
        <f>IF($D539="Stellenanteil",1,0)</f>
        <v>0</v>
      </c>
      <c r="B549" s="197"/>
      <c r="C549" s="196" t="str">
        <f>IF(D539="Stellenanteil","Stellenanteil (in %):","")</f>
        <v/>
      </c>
      <c r="D549" s="189"/>
      <c r="E549" s="227"/>
      <c r="F549" s="198"/>
      <c r="G549" s="195" t="s">
        <v>88</v>
      </c>
      <c r="H549" s="207"/>
      <c r="I549" s="191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1"/>
      <c r="W549" s="394"/>
    </row>
    <row r="550" spans="1:23" ht="15" customHeight="1" x14ac:dyDescent="0.2">
      <c r="A550" s="250"/>
      <c r="B550" s="197"/>
      <c r="F550" s="198"/>
      <c r="G550" s="194" t="s">
        <v>86</v>
      </c>
      <c r="H550" s="209"/>
      <c r="I550" s="226" t="s">
        <v>28</v>
      </c>
      <c r="J550" s="459">
        <f>ROUND(ROUND(J546,2)*J544,2)</f>
        <v>0</v>
      </c>
      <c r="K550" s="459">
        <f t="shared" ref="K550:U550" si="230">ROUND(ROUND(K546,2)*K544,2)</f>
        <v>0</v>
      </c>
      <c r="L550" s="459">
        <f t="shared" si="230"/>
        <v>0</v>
      </c>
      <c r="M550" s="459">
        <f t="shared" si="230"/>
        <v>0</v>
      </c>
      <c r="N550" s="459">
        <f t="shared" si="230"/>
        <v>0</v>
      </c>
      <c r="O550" s="459">
        <f t="shared" si="230"/>
        <v>0</v>
      </c>
      <c r="P550" s="459">
        <f t="shared" si="230"/>
        <v>0</v>
      </c>
      <c r="Q550" s="459">
        <f t="shared" si="230"/>
        <v>0</v>
      </c>
      <c r="R550" s="459">
        <f t="shared" si="230"/>
        <v>0</v>
      </c>
      <c r="S550" s="459">
        <f t="shared" si="230"/>
        <v>0</v>
      </c>
      <c r="T550" s="459">
        <f t="shared" si="230"/>
        <v>0</v>
      </c>
      <c r="U550" s="459">
        <f t="shared" si="230"/>
        <v>0</v>
      </c>
      <c r="V550" s="461">
        <f>SUMPRODUCT(ROUND(J550:U550,2))</f>
        <v>0</v>
      </c>
      <c r="W550" s="394"/>
    </row>
    <row r="551" spans="1:23" ht="15" customHeight="1" x14ac:dyDescent="0.2">
      <c r="A551" s="250"/>
      <c r="B551" s="197"/>
      <c r="F551" s="198"/>
      <c r="G551" s="192" t="s">
        <v>230</v>
      </c>
      <c r="H551" s="208"/>
      <c r="I551" s="226" t="s">
        <v>28</v>
      </c>
      <c r="J551" s="459">
        <f>ROUND(ROUND(J547,2)*J544,2)</f>
        <v>0</v>
      </c>
      <c r="K551" s="459">
        <f t="shared" ref="K551:U551" si="231">ROUND(ROUND(K547,2)*K544,2)</f>
        <v>0</v>
      </c>
      <c r="L551" s="459">
        <f t="shared" si="231"/>
        <v>0</v>
      </c>
      <c r="M551" s="459">
        <f t="shared" si="231"/>
        <v>0</v>
      </c>
      <c r="N551" s="459">
        <f t="shared" si="231"/>
        <v>0</v>
      </c>
      <c r="O551" s="459">
        <f t="shared" si="231"/>
        <v>0</v>
      </c>
      <c r="P551" s="459">
        <f t="shared" si="231"/>
        <v>0</v>
      </c>
      <c r="Q551" s="459">
        <f t="shared" si="231"/>
        <v>0</v>
      </c>
      <c r="R551" s="459">
        <f t="shared" si="231"/>
        <v>0</v>
      </c>
      <c r="S551" s="459">
        <f t="shared" si="231"/>
        <v>0</v>
      </c>
      <c r="T551" s="459">
        <f t="shared" si="231"/>
        <v>0</v>
      </c>
      <c r="U551" s="459">
        <f t="shared" si="231"/>
        <v>0</v>
      </c>
      <c r="V551" s="461">
        <f>SUMPRODUCT(ROUND(J551:U551,2))</f>
        <v>0</v>
      </c>
      <c r="W551" s="394"/>
    </row>
    <row r="552" spans="1:23" ht="15" customHeight="1" thickBot="1" x14ac:dyDescent="0.25">
      <c r="A552" s="250"/>
      <c r="B552" s="231"/>
      <c r="C552" s="232"/>
      <c r="D552" s="232"/>
      <c r="E552" s="232"/>
      <c r="F552" s="233"/>
      <c r="G552" s="437" t="str">
        <f>$P$26</f>
        <v>Pauschale für Sozialabgaben inkl. Berufsgenossenschaft</v>
      </c>
      <c r="H552" s="438"/>
      <c r="I552" s="439" t="s">
        <v>28</v>
      </c>
      <c r="J552" s="460">
        <f>ROUND(J551*$U$26,2)</f>
        <v>0</v>
      </c>
      <c r="K552" s="460">
        <f t="shared" ref="K552:U552" si="232">ROUND(K551*$U$26,2)</f>
        <v>0</v>
      </c>
      <c r="L552" s="460">
        <f t="shared" si="232"/>
        <v>0</v>
      </c>
      <c r="M552" s="460">
        <f t="shared" si="232"/>
        <v>0</v>
      </c>
      <c r="N552" s="460">
        <f t="shared" si="232"/>
        <v>0</v>
      </c>
      <c r="O552" s="460">
        <f t="shared" si="232"/>
        <v>0</v>
      </c>
      <c r="P552" s="460">
        <f t="shared" si="232"/>
        <v>0</v>
      </c>
      <c r="Q552" s="460">
        <f t="shared" si="232"/>
        <v>0</v>
      </c>
      <c r="R552" s="460">
        <f t="shared" si="232"/>
        <v>0</v>
      </c>
      <c r="S552" s="460">
        <f t="shared" si="232"/>
        <v>0</v>
      </c>
      <c r="T552" s="460">
        <f t="shared" si="232"/>
        <v>0</v>
      </c>
      <c r="U552" s="460">
        <f t="shared" si="232"/>
        <v>0</v>
      </c>
      <c r="V552" s="462">
        <f>SUMPRODUCT(ROUND(J552:U552,2))</f>
        <v>0</v>
      </c>
      <c r="W552" s="394">
        <f>IF(COUNTIF(V535:V552,"&gt;0")&gt;0,1,0)</f>
        <v>0</v>
      </c>
    </row>
    <row r="553" spans="1:23" ht="15" customHeight="1" thickTop="1" x14ac:dyDescent="0.2">
      <c r="A553" s="250"/>
      <c r="B553" s="197"/>
      <c r="C553" s="189"/>
      <c r="D553" s="189"/>
      <c r="E553" s="189"/>
      <c r="F553" s="198"/>
      <c r="G553" s="215" t="s">
        <v>99</v>
      </c>
      <c r="H553" s="216"/>
      <c r="I553" s="217"/>
      <c r="J553" s="218"/>
      <c r="K553" s="218"/>
      <c r="L553" s="218"/>
      <c r="M553" s="218"/>
      <c r="N553" s="218"/>
      <c r="O553" s="218"/>
      <c r="P553" s="218"/>
      <c r="Q553" s="218"/>
      <c r="R553" s="218"/>
      <c r="S553" s="218"/>
      <c r="T553" s="218"/>
      <c r="U553" s="218"/>
      <c r="V553" s="219"/>
      <c r="W553" s="394"/>
    </row>
    <row r="554" spans="1:23" ht="15" customHeight="1" x14ac:dyDescent="0.2">
      <c r="A554" s="250"/>
      <c r="B554" s="204" t="s">
        <v>5</v>
      </c>
      <c r="C554" s="189"/>
      <c r="D554" s="701"/>
      <c r="E554" s="702"/>
      <c r="F554" s="199"/>
      <c r="G554" s="190" t="s">
        <v>59</v>
      </c>
      <c r="H554" s="206"/>
      <c r="I554" s="191"/>
      <c r="J554" s="499"/>
      <c r="K554" s="499"/>
      <c r="L554" s="499"/>
      <c r="M554" s="499"/>
      <c r="N554" s="499"/>
      <c r="O554" s="499"/>
      <c r="P554" s="499"/>
      <c r="Q554" s="499"/>
      <c r="R554" s="499"/>
      <c r="S554" s="499"/>
      <c r="T554" s="499"/>
      <c r="U554" s="499"/>
      <c r="V554" s="201"/>
      <c r="W554" s="394"/>
    </row>
    <row r="555" spans="1:23" ht="15" customHeight="1" x14ac:dyDescent="0.2">
      <c r="A555" s="252">
        <f>IF($D557="Stundenanteil",1,0)</f>
        <v>0</v>
      </c>
      <c r="B555" s="204" t="s">
        <v>60</v>
      </c>
      <c r="C555" s="189"/>
      <c r="D555" s="701"/>
      <c r="E555" s="702"/>
      <c r="F555" s="199"/>
      <c r="G555" s="195" t="s">
        <v>81</v>
      </c>
      <c r="H555" s="207"/>
      <c r="I555" s="191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1"/>
      <c r="W555" s="394"/>
    </row>
    <row r="556" spans="1:23" ht="15" customHeight="1" x14ac:dyDescent="0.2">
      <c r="A556" s="252">
        <f>IF($D557="Stundenanteil",1,0)</f>
        <v>0</v>
      </c>
      <c r="B556" s="197"/>
      <c r="C556" s="189"/>
      <c r="D556" s="189"/>
      <c r="E556" s="189"/>
      <c r="F556" s="198"/>
      <c r="G556" s="192" t="s">
        <v>89</v>
      </c>
      <c r="H556" s="208"/>
      <c r="I556" s="223" t="s">
        <v>83</v>
      </c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  <c r="V556" s="461">
        <f t="shared" ref="V556:V561" si="233">SUMPRODUCT(ROUND(J556:U556,2))</f>
        <v>0</v>
      </c>
      <c r="W556" s="394"/>
    </row>
    <row r="557" spans="1:23" ht="15" customHeight="1" x14ac:dyDescent="0.2">
      <c r="A557" s="252">
        <f>IF($D557="Stundenanteil",1,0)</f>
        <v>0</v>
      </c>
      <c r="B557" s="204" t="s">
        <v>80</v>
      </c>
      <c r="C557" s="189"/>
      <c r="D557" s="701" t="s">
        <v>0</v>
      </c>
      <c r="E557" s="702"/>
      <c r="F557" s="199"/>
      <c r="G557" s="192" t="s">
        <v>95</v>
      </c>
      <c r="H557" s="210" t="s">
        <v>87</v>
      </c>
      <c r="I557" s="223" t="s">
        <v>83</v>
      </c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  <c r="V557" s="461">
        <f t="shared" si="233"/>
        <v>0</v>
      </c>
      <c r="W557" s="394"/>
    </row>
    <row r="558" spans="1:23" ht="15" customHeight="1" x14ac:dyDescent="0.2">
      <c r="A558" s="252">
        <f>IF($D557="Stundenanteil",1,0)</f>
        <v>0</v>
      </c>
      <c r="B558" s="197"/>
      <c r="C558" s="189"/>
      <c r="D558" s="189"/>
      <c r="E558" s="189"/>
      <c r="F558" s="198"/>
      <c r="G558" s="192"/>
      <c r="H558" s="210" t="s">
        <v>90</v>
      </c>
      <c r="I558" s="224" t="s">
        <v>83</v>
      </c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461">
        <f t="shared" si="233"/>
        <v>0</v>
      </c>
      <c r="W558" s="394"/>
    </row>
    <row r="559" spans="1:23" ht="15" hidden="1" customHeight="1" x14ac:dyDescent="0.2">
      <c r="A559" s="252"/>
      <c r="B559" s="197"/>
      <c r="C559" s="189"/>
      <c r="F559" s="198"/>
      <c r="G559" s="212" t="s">
        <v>92</v>
      </c>
      <c r="H559" s="213"/>
      <c r="I559" s="225" t="s">
        <v>83</v>
      </c>
      <c r="J559" s="214">
        <f>IF(ROUND(J556,2)-ROUND(J557,2)=0,0,ROUND(J558,2)/(ROUND(J556,2)-ROUND(J557,2))*ROUND(J557,2))</f>
        <v>0</v>
      </c>
      <c r="K559" s="214">
        <f t="shared" ref="K559:U559" si="234">IF(ROUND(K556,2)-ROUND(K557,2)=0,0,ROUND(K558,2)/(ROUND(K556,2)-ROUND(K557,2))*ROUND(K557,2))</f>
        <v>0</v>
      </c>
      <c r="L559" s="214">
        <f t="shared" si="234"/>
        <v>0</v>
      </c>
      <c r="M559" s="214">
        <f t="shared" si="234"/>
        <v>0</v>
      </c>
      <c r="N559" s="214">
        <f t="shared" si="234"/>
        <v>0</v>
      </c>
      <c r="O559" s="214">
        <f t="shared" si="234"/>
        <v>0</v>
      </c>
      <c r="P559" s="214">
        <f t="shared" si="234"/>
        <v>0</v>
      </c>
      <c r="Q559" s="214">
        <f t="shared" si="234"/>
        <v>0</v>
      </c>
      <c r="R559" s="214">
        <f t="shared" si="234"/>
        <v>0</v>
      </c>
      <c r="S559" s="214">
        <f t="shared" si="234"/>
        <v>0</v>
      </c>
      <c r="T559" s="214">
        <f t="shared" si="234"/>
        <v>0</v>
      </c>
      <c r="U559" s="214">
        <f t="shared" si="234"/>
        <v>0</v>
      </c>
      <c r="V559" s="222">
        <f t="shared" si="233"/>
        <v>0</v>
      </c>
      <c r="W559" s="394"/>
    </row>
    <row r="560" spans="1:23" ht="15" hidden="1" customHeight="1" x14ac:dyDescent="0.2">
      <c r="A560" s="252"/>
      <c r="B560" s="197"/>
      <c r="C560" s="189"/>
      <c r="F560" s="198"/>
      <c r="G560" s="212" t="s">
        <v>93</v>
      </c>
      <c r="H560" s="213"/>
      <c r="I560" s="225" t="s">
        <v>83</v>
      </c>
      <c r="J560" s="214">
        <f>(ROUND(J558,2)+ROUND(J559,10))*ROUND($E566,0)/($I$6-ROUND($E566,0))</f>
        <v>0</v>
      </c>
      <c r="K560" s="214">
        <f t="shared" ref="K560:U560" si="235">(ROUND(K558,2)+ROUND(K559,10))*ROUND($E566,0)/($I$6-ROUND($E566,0))</f>
        <v>0</v>
      </c>
      <c r="L560" s="214">
        <f t="shared" si="235"/>
        <v>0</v>
      </c>
      <c r="M560" s="214">
        <f t="shared" si="235"/>
        <v>0</v>
      </c>
      <c r="N560" s="214">
        <f t="shared" si="235"/>
        <v>0</v>
      </c>
      <c r="O560" s="214">
        <f t="shared" si="235"/>
        <v>0</v>
      </c>
      <c r="P560" s="214">
        <f t="shared" si="235"/>
        <v>0</v>
      </c>
      <c r="Q560" s="214">
        <f t="shared" si="235"/>
        <v>0</v>
      </c>
      <c r="R560" s="214">
        <f t="shared" si="235"/>
        <v>0</v>
      </c>
      <c r="S560" s="214">
        <f t="shared" si="235"/>
        <v>0</v>
      </c>
      <c r="T560" s="214">
        <f t="shared" si="235"/>
        <v>0</v>
      </c>
      <c r="U560" s="214">
        <f t="shared" si="235"/>
        <v>0</v>
      </c>
      <c r="V560" s="222">
        <f t="shared" si="233"/>
        <v>0</v>
      </c>
      <c r="W560" s="394"/>
    </row>
    <row r="561" spans="1:23" ht="15" hidden="1" customHeight="1" x14ac:dyDescent="0.2">
      <c r="A561" s="252"/>
      <c r="B561" s="197"/>
      <c r="C561" s="189"/>
      <c r="D561" s="189"/>
      <c r="E561" s="189"/>
      <c r="F561" s="198"/>
      <c r="G561" s="212" t="s">
        <v>94</v>
      </c>
      <c r="H561" s="213"/>
      <c r="I561" s="225" t="s">
        <v>83</v>
      </c>
      <c r="J561" s="214">
        <f>ROUND(J558,2)+ROUND(J559,10)+ROUND(J560,10)</f>
        <v>0</v>
      </c>
      <c r="K561" s="214">
        <f t="shared" ref="K561:U561" si="236">ROUND(K558,2)+ROUND(K559,10)+ROUND(K560,10)</f>
        <v>0</v>
      </c>
      <c r="L561" s="214">
        <f t="shared" si="236"/>
        <v>0</v>
      </c>
      <c r="M561" s="214">
        <f t="shared" si="236"/>
        <v>0</v>
      </c>
      <c r="N561" s="214">
        <f t="shared" si="236"/>
        <v>0</v>
      </c>
      <c r="O561" s="214">
        <f t="shared" si="236"/>
        <v>0</v>
      </c>
      <c r="P561" s="214">
        <f t="shared" si="236"/>
        <v>0</v>
      </c>
      <c r="Q561" s="214">
        <f t="shared" si="236"/>
        <v>0</v>
      </c>
      <c r="R561" s="214">
        <f t="shared" si="236"/>
        <v>0</v>
      </c>
      <c r="S561" s="214">
        <f t="shared" si="236"/>
        <v>0</v>
      </c>
      <c r="T561" s="214">
        <f t="shared" si="236"/>
        <v>0</v>
      </c>
      <c r="U561" s="214">
        <f t="shared" si="236"/>
        <v>0</v>
      </c>
      <c r="V561" s="222">
        <f t="shared" si="233"/>
        <v>0</v>
      </c>
      <c r="W561" s="394"/>
    </row>
    <row r="562" spans="1:23" ht="15" customHeight="1" x14ac:dyDescent="0.2">
      <c r="A562" s="250"/>
      <c r="B562" s="204" t="s">
        <v>91</v>
      </c>
      <c r="C562" s="189"/>
      <c r="D562" s="189"/>
      <c r="E562" s="189"/>
      <c r="F562" s="198"/>
      <c r="G562" s="228" t="str">
        <f>IF(D557="Stundenanteil","Errechneter Stellenanteil",IF(D557="Stellenanteil","Stellenanteil:",""))</f>
        <v/>
      </c>
      <c r="H562" s="211"/>
      <c r="I562" s="193"/>
      <c r="J562" s="500">
        <f t="shared" ref="J562:U562" si="237">IF(AND($D557="Stellenanteil",$E567&gt;0,J564&gt;0),ROUND($E567,4),IF(AND($D557="Stundenanteil",J556&gt;0),ROUND(J561/ROUND(J556,2),4),0))</f>
        <v>0</v>
      </c>
      <c r="K562" s="500">
        <f t="shared" si="237"/>
        <v>0</v>
      </c>
      <c r="L562" s="500">
        <f t="shared" si="237"/>
        <v>0</v>
      </c>
      <c r="M562" s="500">
        <f t="shared" si="237"/>
        <v>0</v>
      </c>
      <c r="N562" s="500">
        <f t="shared" si="237"/>
        <v>0</v>
      </c>
      <c r="O562" s="500">
        <f t="shared" si="237"/>
        <v>0</v>
      </c>
      <c r="P562" s="500">
        <f t="shared" si="237"/>
        <v>0</v>
      </c>
      <c r="Q562" s="500">
        <f t="shared" si="237"/>
        <v>0</v>
      </c>
      <c r="R562" s="500">
        <f t="shared" si="237"/>
        <v>0</v>
      </c>
      <c r="S562" s="500">
        <f t="shared" si="237"/>
        <v>0</v>
      </c>
      <c r="T562" s="500">
        <f t="shared" si="237"/>
        <v>0</v>
      </c>
      <c r="U562" s="500">
        <f t="shared" si="237"/>
        <v>0</v>
      </c>
      <c r="V562" s="501"/>
      <c r="W562" s="394"/>
    </row>
    <row r="563" spans="1:23" ht="15" customHeight="1" x14ac:dyDescent="0.2">
      <c r="A563" s="250"/>
      <c r="B563" s="197"/>
      <c r="C563" s="196" t="s">
        <v>97</v>
      </c>
      <c r="E563" s="249"/>
      <c r="F563" s="198"/>
      <c r="G563" s="195" t="s">
        <v>84</v>
      </c>
      <c r="H563" s="207"/>
      <c r="I563" s="191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1"/>
      <c r="W563" s="394"/>
    </row>
    <row r="564" spans="1:23" ht="15" customHeight="1" x14ac:dyDescent="0.2">
      <c r="A564" s="250"/>
      <c r="B564" s="197"/>
      <c r="F564" s="200"/>
      <c r="G564" s="194" t="s">
        <v>100</v>
      </c>
      <c r="H564" s="209"/>
      <c r="I564" s="226" t="s">
        <v>28</v>
      </c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461">
        <f>SUMPRODUCT(ROUND(J564:U564,2))</f>
        <v>0</v>
      </c>
      <c r="W564" s="394"/>
    </row>
    <row r="565" spans="1:23" ht="15" customHeight="1" x14ac:dyDescent="0.2">
      <c r="A565" s="252">
        <f>IF($D557="Stundenanteil",1,0)</f>
        <v>0</v>
      </c>
      <c r="B565" s="197"/>
      <c r="C565" s="196" t="str">
        <f>IF(D557="Stundenanteil","wöchentliche Arbeitszeit (in h):","")</f>
        <v/>
      </c>
      <c r="D565" s="189"/>
      <c r="E565" s="263"/>
      <c r="F565" s="200"/>
      <c r="G565" s="192" t="s">
        <v>229</v>
      </c>
      <c r="H565" s="208"/>
      <c r="I565" s="226" t="s">
        <v>28</v>
      </c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461">
        <f>SUMPRODUCT(ROUND(J565:U565,2))</f>
        <v>0</v>
      </c>
      <c r="W565" s="394"/>
    </row>
    <row r="566" spans="1:23" ht="15" customHeight="1" x14ac:dyDescent="0.2">
      <c r="A566" s="252">
        <f>IF($D557="Stundenanteil",1,0)</f>
        <v>0</v>
      </c>
      <c r="B566" s="197"/>
      <c r="C566" s="196" t="str">
        <f>IF(D557="Stundenanteil","Urlaubsanspruch (in AT):","")</f>
        <v/>
      </c>
      <c r="D566" s="189"/>
      <c r="E566" s="264"/>
      <c r="F566" s="200"/>
      <c r="G566" s="192"/>
      <c r="H566" s="208"/>
      <c r="I566" s="226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3"/>
      <c r="W566" s="394"/>
    </row>
    <row r="567" spans="1:23" ht="15" customHeight="1" x14ac:dyDescent="0.2">
      <c r="A567" s="252">
        <f>IF($D557="Stellenanteil",1,0)</f>
        <v>0</v>
      </c>
      <c r="B567" s="197"/>
      <c r="C567" s="196" t="str">
        <f>IF(D557="Stellenanteil","Stellenanteil (in %):","")</f>
        <v/>
      </c>
      <c r="D567" s="189"/>
      <c r="E567" s="227"/>
      <c r="F567" s="198"/>
      <c r="G567" s="195" t="s">
        <v>88</v>
      </c>
      <c r="H567" s="207"/>
      <c r="I567" s="191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1"/>
      <c r="W567" s="394"/>
    </row>
    <row r="568" spans="1:23" ht="15" customHeight="1" x14ac:dyDescent="0.2">
      <c r="A568" s="250"/>
      <c r="B568" s="197"/>
      <c r="F568" s="198"/>
      <c r="G568" s="194" t="s">
        <v>86</v>
      </c>
      <c r="H568" s="209"/>
      <c r="I568" s="226" t="s">
        <v>28</v>
      </c>
      <c r="J568" s="459">
        <f>ROUND(ROUND(J564,2)*J562,2)</f>
        <v>0</v>
      </c>
      <c r="K568" s="459">
        <f t="shared" ref="K568:U568" si="238">ROUND(ROUND(K564,2)*K562,2)</f>
        <v>0</v>
      </c>
      <c r="L568" s="459">
        <f t="shared" si="238"/>
        <v>0</v>
      </c>
      <c r="M568" s="459">
        <f t="shared" si="238"/>
        <v>0</v>
      </c>
      <c r="N568" s="459">
        <f t="shared" si="238"/>
        <v>0</v>
      </c>
      <c r="O568" s="459">
        <f t="shared" si="238"/>
        <v>0</v>
      </c>
      <c r="P568" s="459">
        <f t="shared" si="238"/>
        <v>0</v>
      </c>
      <c r="Q568" s="459">
        <f t="shared" si="238"/>
        <v>0</v>
      </c>
      <c r="R568" s="459">
        <f t="shared" si="238"/>
        <v>0</v>
      </c>
      <c r="S568" s="459">
        <f t="shared" si="238"/>
        <v>0</v>
      </c>
      <c r="T568" s="459">
        <f t="shared" si="238"/>
        <v>0</v>
      </c>
      <c r="U568" s="459">
        <f t="shared" si="238"/>
        <v>0</v>
      </c>
      <c r="V568" s="461">
        <f>SUMPRODUCT(ROUND(J568:U568,2))</f>
        <v>0</v>
      </c>
      <c r="W568" s="394"/>
    </row>
    <row r="569" spans="1:23" ht="15" customHeight="1" x14ac:dyDescent="0.2">
      <c r="A569" s="250"/>
      <c r="B569" s="197"/>
      <c r="F569" s="198"/>
      <c r="G569" s="192" t="s">
        <v>230</v>
      </c>
      <c r="H569" s="208"/>
      <c r="I569" s="226" t="s">
        <v>28</v>
      </c>
      <c r="J569" s="459">
        <f>ROUND(ROUND(J565,2)*J562,2)</f>
        <v>0</v>
      </c>
      <c r="K569" s="459">
        <f t="shared" ref="K569:U569" si="239">ROUND(ROUND(K565,2)*K562,2)</f>
        <v>0</v>
      </c>
      <c r="L569" s="459">
        <f t="shared" si="239"/>
        <v>0</v>
      </c>
      <c r="M569" s="459">
        <f t="shared" si="239"/>
        <v>0</v>
      </c>
      <c r="N569" s="459">
        <f t="shared" si="239"/>
        <v>0</v>
      </c>
      <c r="O569" s="459">
        <f t="shared" si="239"/>
        <v>0</v>
      </c>
      <c r="P569" s="459">
        <f t="shared" si="239"/>
        <v>0</v>
      </c>
      <c r="Q569" s="459">
        <f t="shared" si="239"/>
        <v>0</v>
      </c>
      <c r="R569" s="459">
        <f t="shared" si="239"/>
        <v>0</v>
      </c>
      <c r="S569" s="459">
        <f t="shared" si="239"/>
        <v>0</v>
      </c>
      <c r="T569" s="459">
        <f t="shared" si="239"/>
        <v>0</v>
      </c>
      <c r="U569" s="459">
        <f t="shared" si="239"/>
        <v>0</v>
      </c>
      <c r="V569" s="461">
        <f>SUMPRODUCT(ROUND(J569:U569,2))</f>
        <v>0</v>
      </c>
      <c r="W569" s="394"/>
    </row>
    <row r="570" spans="1:23" ht="15" customHeight="1" thickBot="1" x14ac:dyDescent="0.25">
      <c r="A570" s="250"/>
      <c r="B570" s="231"/>
      <c r="C570" s="232"/>
      <c r="D570" s="232"/>
      <c r="E570" s="232"/>
      <c r="F570" s="233"/>
      <c r="G570" s="437" t="str">
        <f>$P$26</f>
        <v>Pauschale für Sozialabgaben inkl. Berufsgenossenschaft</v>
      </c>
      <c r="H570" s="438"/>
      <c r="I570" s="439" t="s">
        <v>28</v>
      </c>
      <c r="J570" s="460">
        <f>ROUND(J569*$U$26,2)</f>
        <v>0</v>
      </c>
      <c r="K570" s="460">
        <f t="shared" ref="K570:U570" si="240">ROUND(K569*$U$26,2)</f>
        <v>0</v>
      </c>
      <c r="L570" s="460">
        <f t="shared" si="240"/>
        <v>0</v>
      </c>
      <c r="M570" s="460">
        <f t="shared" si="240"/>
        <v>0</v>
      </c>
      <c r="N570" s="460">
        <f t="shared" si="240"/>
        <v>0</v>
      </c>
      <c r="O570" s="460">
        <f t="shared" si="240"/>
        <v>0</v>
      </c>
      <c r="P570" s="460">
        <f t="shared" si="240"/>
        <v>0</v>
      </c>
      <c r="Q570" s="460">
        <f t="shared" si="240"/>
        <v>0</v>
      </c>
      <c r="R570" s="460">
        <f t="shared" si="240"/>
        <v>0</v>
      </c>
      <c r="S570" s="460">
        <f t="shared" si="240"/>
        <v>0</v>
      </c>
      <c r="T570" s="460">
        <f t="shared" si="240"/>
        <v>0</v>
      </c>
      <c r="U570" s="460">
        <f t="shared" si="240"/>
        <v>0</v>
      </c>
      <c r="V570" s="462">
        <f>SUMPRODUCT(ROUND(J570:U570,2))</f>
        <v>0</v>
      </c>
      <c r="W570" s="394">
        <f>IF(COUNTIF(V553:V570,"&gt;0")&gt;0,1,0)</f>
        <v>0</v>
      </c>
    </row>
    <row r="571" spans="1:23" ht="12.75" thickTop="1" x14ac:dyDescent="0.2"/>
  </sheetData>
  <sheetProtection password="8067" sheet="1" objects="1" scenarios="1" autoFilter="0"/>
  <mergeCells count="96">
    <mergeCell ref="D539:E539"/>
    <mergeCell ref="D554:E554"/>
    <mergeCell ref="D555:E555"/>
    <mergeCell ref="D557:E557"/>
    <mergeCell ref="D483:E483"/>
    <mergeCell ref="D485:E485"/>
    <mergeCell ref="D500:E500"/>
    <mergeCell ref="D501:E501"/>
    <mergeCell ref="D536:E536"/>
    <mergeCell ref="D537:E537"/>
    <mergeCell ref="D503:E503"/>
    <mergeCell ref="D518:E518"/>
    <mergeCell ref="D519:E519"/>
    <mergeCell ref="D521:E521"/>
    <mergeCell ref="D428:E428"/>
    <mergeCell ref="D429:E429"/>
    <mergeCell ref="D446:E446"/>
    <mergeCell ref="D467:E467"/>
    <mergeCell ref="D482:E482"/>
    <mergeCell ref="D449:E449"/>
    <mergeCell ref="D464:E464"/>
    <mergeCell ref="D465:E465"/>
    <mergeCell ref="D431:E431"/>
    <mergeCell ref="D338:E338"/>
    <mergeCell ref="D341:E341"/>
    <mergeCell ref="D357:E357"/>
    <mergeCell ref="D320:E320"/>
    <mergeCell ref="D395:E395"/>
    <mergeCell ref="D323:E323"/>
    <mergeCell ref="D410:E410"/>
    <mergeCell ref="D339:E339"/>
    <mergeCell ref="D356:E356"/>
    <mergeCell ref="D375:E375"/>
    <mergeCell ref="D392:E392"/>
    <mergeCell ref="D359:E359"/>
    <mergeCell ref="D374:E374"/>
    <mergeCell ref="D377:E377"/>
    <mergeCell ref="D287:E287"/>
    <mergeCell ref="D302:E302"/>
    <mergeCell ref="D303:E303"/>
    <mergeCell ref="D305:E305"/>
    <mergeCell ref="D321:E321"/>
    <mergeCell ref="D251:E251"/>
    <mergeCell ref="D266:E266"/>
    <mergeCell ref="D267:E267"/>
    <mergeCell ref="D269:E269"/>
    <mergeCell ref="D284:E284"/>
    <mergeCell ref="D285:E285"/>
    <mergeCell ref="D195:E195"/>
    <mergeCell ref="D140:E140"/>
    <mergeCell ref="D141:E141"/>
    <mergeCell ref="D143:E143"/>
    <mergeCell ref="D233:E233"/>
    <mergeCell ref="D248:E248"/>
    <mergeCell ref="D230:E230"/>
    <mergeCell ref="D231:E231"/>
    <mergeCell ref="D194:E194"/>
    <mergeCell ref="D249:E249"/>
    <mergeCell ref="D215:E215"/>
    <mergeCell ref="D158:E158"/>
    <mergeCell ref="D159:E159"/>
    <mergeCell ref="D161:E161"/>
    <mergeCell ref="D176:E176"/>
    <mergeCell ref="G30:I30"/>
    <mergeCell ref="D33:E33"/>
    <mergeCell ref="B30:F30"/>
    <mergeCell ref="D35:E35"/>
    <mergeCell ref="D87:E87"/>
    <mergeCell ref="D51:E51"/>
    <mergeCell ref="D71:E71"/>
    <mergeCell ref="D104:E104"/>
    <mergeCell ref="D105:E105"/>
    <mergeCell ref="D107:E107"/>
    <mergeCell ref="D197:E197"/>
    <mergeCell ref="D212:E212"/>
    <mergeCell ref="D177:E177"/>
    <mergeCell ref="D179:E179"/>
    <mergeCell ref="D123:E123"/>
    <mergeCell ref="D125:E125"/>
    <mergeCell ref="D122:E122"/>
    <mergeCell ref="D413:E413"/>
    <mergeCell ref="D393:E393"/>
    <mergeCell ref="D447:E447"/>
    <mergeCell ref="D411:E411"/>
    <mergeCell ref="U18:V18"/>
    <mergeCell ref="U19:V19"/>
    <mergeCell ref="U20:V20"/>
    <mergeCell ref="U21:V21"/>
    <mergeCell ref="D32:E32"/>
    <mergeCell ref="D213:E213"/>
    <mergeCell ref="D50:E50"/>
    <mergeCell ref="D53:E53"/>
    <mergeCell ref="D68:E68"/>
    <mergeCell ref="D69:E69"/>
    <mergeCell ref="D86:E86"/>
    <mergeCell ref="D89:E89"/>
  </mergeCells>
  <conditionalFormatting sqref="U18:V21">
    <cfRule type="cellIs" dxfId="96" priority="1905" stopIfTrue="1" operator="equal">
      <formula>0</formula>
    </cfRule>
  </conditionalFormatting>
  <conditionalFormatting sqref="E43:E45">
    <cfRule type="expression" dxfId="95" priority="90" stopIfTrue="1">
      <formula>$A43=1</formula>
    </cfRule>
  </conditionalFormatting>
  <conditionalFormatting sqref="G33:V36">
    <cfRule type="expression" dxfId="94" priority="89" stopIfTrue="1">
      <formula>$A33=0</formula>
    </cfRule>
  </conditionalFormatting>
  <conditionalFormatting sqref="J34:U34">
    <cfRule type="cellIs" dxfId="93" priority="88" stopIfTrue="1" operator="lessThan">
      <formula>SUMPRODUCT(ROUND(J35:J36,2))</formula>
    </cfRule>
  </conditionalFormatting>
  <conditionalFormatting sqref="E61:E63">
    <cfRule type="expression" dxfId="92" priority="87" stopIfTrue="1">
      <formula>$A61=1</formula>
    </cfRule>
  </conditionalFormatting>
  <conditionalFormatting sqref="G51:V54">
    <cfRule type="expression" dxfId="91" priority="86" stopIfTrue="1">
      <formula>$A51=0</formula>
    </cfRule>
  </conditionalFormatting>
  <conditionalFormatting sqref="J52:U52">
    <cfRule type="cellIs" dxfId="90" priority="85" stopIfTrue="1" operator="lessThan">
      <formula>SUMPRODUCT(ROUND(J53:J54,2))</formula>
    </cfRule>
  </conditionalFormatting>
  <conditionalFormatting sqref="E79:E81">
    <cfRule type="expression" dxfId="89" priority="84" stopIfTrue="1">
      <formula>$A79=1</formula>
    </cfRule>
  </conditionalFormatting>
  <conditionalFormatting sqref="G69:V72">
    <cfRule type="expression" dxfId="88" priority="83" stopIfTrue="1">
      <formula>$A69=0</formula>
    </cfRule>
  </conditionalFormatting>
  <conditionalFormatting sqref="J70:U70">
    <cfRule type="cellIs" dxfId="87" priority="82" stopIfTrue="1" operator="lessThan">
      <formula>SUMPRODUCT(ROUND(J71:J72,2))</formula>
    </cfRule>
  </conditionalFormatting>
  <conditionalFormatting sqref="E97:E99">
    <cfRule type="expression" dxfId="86" priority="81" stopIfTrue="1">
      <formula>$A97=1</formula>
    </cfRule>
  </conditionalFormatting>
  <conditionalFormatting sqref="G87:V90">
    <cfRule type="expression" dxfId="85" priority="80" stopIfTrue="1">
      <formula>$A87=0</formula>
    </cfRule>
  </conditionalFormatting>
  <conditionalFormatting sqref="J88:U88">
    <cfRule type="cellIs" dxfId="84" priority="79" stopIfTrue="1" operator="lessThan">
      <formula>SUMPRODUCT(ROUND(J89:J90,2))</formula>
    </cfRule>
  </conditionalFormatting>
  <conditionalFormatting sqref="E115:E117">
    <cfRule type="expression" dxfId="83" priority="78" stopIfTrue="1">
      <formula>$A115=1</formula>
    </cfRule>
  </conditionalFormatting>
  <conditionalFormatting sqref="G105:V108">
    <cfRule type="expression" dxfId="82" priority="77" stopIfTrue="1">
      <formula>$A105=0</formula>
    </cfRule>
  </conditionalFormatting>
  <conditionalFormatting sqref="J106:U106">
    <cfRule type="cellIs" dxfId="81" priority="76" stopIfTrue="1" operator="lessThan">
      <formula>SUMPRODUCT(ROUND(J107:J108,2))</formula>
    </cfRule>
  </conditionalFormatting>
  <conditionalFormatting sqref="E133:E135">
    <cfRule type="expression" dxfId="80" priority="75" stopIfTrue="1">
      <formula>$A133=1</formula>
    </cfRule>
  </conditionalFormatting>
  <conditionalFormatting sqref="G123:V126">
    <cfRule type="expression" dxfId="79" priority="74" stopIfTrue="1">
      <formula>$A123=0</formula>
    </cfRule>
  </conditionalFormatting>
  <conditionalFormatting sqref="J124:U124">
    <cfRule type="cellIs" dxfId="78" priority="73" stopIfTrue="1" operator="lessThan">
      <formula>SUMPRODUCT(ROUND(J125:J126,2))</formula>
    </cfRule>
  </conditionalFormatting>
  <conditionalFormatting sqref="E151:E153">
    <cfRule type="expression" dxfId="77" priority="72" stopIfTrue="1">
      <formula>$A151=1</formula>
    </cfRule>
  </conditionalFormatting>
  <conditionalFormatting sqref="G141:V144">
    <cfRule type="expression" dxfId="76" priority="71" stopIfTrue="1">
      <formula>$A141=0</formula>
    </cfRule>
  </conditionalFormatting>
  <conditionalFormatting sqref="J142:U142">
    <cfRule type="cellIs" dxfId="75" priority="70" stopIfTrue="1" operator="lessThan">
      <formula>SUMPRODUCT(ROUND(J143:J144,2))</formula>
    </cfRule>
  </conditionalFormatting>
  <conditionalFormatting sqref="E169:E171">
    <cfRule type="expression" dxfId="74" priority="69" stopIfTrue="1">
      <formula>$A169=1</formula>
    </cfRule>
  </conditionalFormatting>
  <conditionalFormatting sqref="G159:V162">
    <cfRule type="expression" dxfId="73" priority="68" stopIfTrue="1">
      <formula>$A159=0</formula>
    </cfRule>
  </conditionalFormatting>
  <conditionalFormatting sqref="J160:U160">
    <cfRule type="cellIs" dxfId="72" priority="67" stopIfTrue="1" operator="lessThan">
      <formula>SUMPRODUCT(ROUND(J161:J162,2))</formula>
    </cfRule>
  </conditionalFormatting>
  <conditionalFormatting sqref="E187:E189">
    <cfRule type="expression" dxfId="71" priority="66" stopIfTrue="1">
      <formula>$A187=1</formula>
    </cfRule>
  </conditionalFormatting>
  <conditionalFormatting sqref="G177:V180">
    <cfRule type="expression" dxfId="70" priority="65" stopIfTrue="1">
      <formula>$A177=0</formula>
    </cfRule>
  </conditionalFormatting>
  <conditionalFormatting sqref="J178:U178">
    <cfRule type="cellIs" dxfId="69" priority="64" stopIfTrue="1" operator="lessThan">
      <formula>SUMPRODUCT(ROUND(J179:J180,2))</formula>
    </cfRule>
  </conditionalFormatting>
  <conditionalFormatting sqref="E205:E207">
    <cfRule type="expression" dxfId="68" priority="63" stopIfTrue="1">
      <formula>$A205=1</formula>
    </cfRule>
  </conditionalFormatting>
  <conditionalFormatting sqref="G195:V198">
    <cfRule type="expression" dxfId="67" priority="62" stopIfTrue="1">
      <formula>$A195=0</formula>
    </cfRule>
  </conditionalFormatting>
  <conditionalFormatting sqref="J196:U196">
    <cfRule type="cellIs" dxfId="66" priority="61" stopIfTrue="1" operator="lessThan">
      <formula>SUMPRODUCT(ROUND(J197:J198,2))</formula>
    </cfRule>
  </conditionalFormatting>
  <conditionalFormatting sqref="E223:E225">
    <cfRule type="expression" dxfId="65" priority="60" stopIfTrue="1">
      <formula>$A223=1</formula>
    </cfRule>
  </conditionalFormatting>
  <conditionalFormatting sqref="G213:V216">
    <cfRule type="expression" dxfId="64" priority="59" stopIfTrue="1">
      <formula>$A213=0</formula>
    </cfRule>
  </conditionalFormatting>
  <conditionalFormatting sqref="J214:U214">
    <cfRule type="cellIs" dxfId="63" priority="58" stopIfTrue="1" operator="lessThan">
      <formula>SUMPRODUCT(ROUND(J215:J216,2))</formula>
    </cfRule>
  </conditionalFormatting>
  <conditionalFormatting sqref="E241:E243">
    <cfRule type="expression" dxfId="62" priority="57" stopIfTrue="1">
      <formula>$A241=1</formula>
    </cfRule>
  </conditionalFormatting>
  <conditionalFormatting sqref="G231:V234">
    <cfRule type="expression" dxfId="61" priority="56" stopIfTrue="1">
      <formula>$A231=0</formula>
    </cfRule>
  </conditionalFormatting>
  <conditionalFormatting sqref="J232:U232">
    <cfRule type="cellIs" dxfId="60" priority="55" stopIfTrue="1" operator="lessThan">
      <formula>SUMPRODUCT(ROUND(J233:J234,2))</formula>
    </cfRule>
  </conditionalFormatting>
  <conditionalFormatting sqref="E259:E261">
    <cfRule type="expression" dxfId="59" priority="54" stopIfTrue="1">
      <formula>$A259=1</formula>
    </cfRule>
  </conditionalFormatting>
  <conditionalFormatting sqref="G249:V252">
    <cfRule type="expression" dxfId="58" priority="53" stopIfTrue="1">
      <formula>$A249=0</formula>
    </cfRule>
  </conditionalFormatting>
  <conditionalFormatting sqref="J250:U250">
    <cfRule type="cellIs" dxfId="57" priority="52" stopIfTrue="1" operator="lessThan">
      <formula>SUMPRODUCT(ROUND(J251:J252,2))</formula>
    </cfRule>
  </conditionalFormatting>
  <conditionalFormatting sqref="E277:E279">
    <cfRule type="expression" dxfId="56" priority="51" stopIfTrue="1">
      <formula>$A277=1</formula>
    </cfRule>
  </conditionalFormatting>
  <conditionalFormatting sqref="G267:V270">
    <cfRule type="expression" dxfId="55" priority="50" stopIfTrue="1">
      <formula>$A267=0</formula>
    </cfRule>
  </conditionalFormatting>
  <conditionalFormatting sqref="J268:U268">
    <cfRule type="cellIs" dxfId="54" priority="49" stopIfTrue="1" operator="lessThan">
      <formula>SUMPRODUCT(ROUND(J269:J270,2))</formula>
    </cfRule>
  </conditionalFormatting>
  <conditionalFormatting sqref="E295:E297">
    <cfRule type="expression" dxfId="53" priority="48" stopIfTrue="1">
      <formula>$A295=1</formula>
    </cfRule>
  </conditionalFormatting>
  <conditionalFormatting sqref="G285:V288">
    <cfRule type="expression" dxfId="52" priority="47" stopIfTrue="1">
      <formula>$A285=0</formula>
    </cfRule>
  </conditionalFormatting>
  <conditionalFormatting sqref="J286:U286">
    <cfRule type="cellIs" dxfId="51" priority="46" stopIfTrue="1" operator="lessThan">
      <formula>SUMPRODUCT(ROUND(J287:J288,2))</formula>
    </cfRule>
  </conditionalFormatting>
  <conditionalFormatting sqref="E313:E315">
    <cfRule type="expression" dxfId="50" priority="45" stopIfTrue="1">
      <formula>$A313=1</formula>
    </cfRule>
  </conditionalFormatting>
  <conditionalFormatting sqref="G303:V306">
    <cfRule type="expression" dxfId="49" priority="44" stopIfTrue="1">
      <formula>$A303=0</formula>
    </cfRule>
  </conditionalFormatting>
  <conditionalFormatting sqref="J304:U304">
    <cfRule type="cellIs" dxfId="48" priority="43" stopIfTrue="1" operator="lessThan">
      <formula>SUMPRODUCT(ROUND(J305:J306,2))</formula>
    </cfRule>
  </conditionalFormatting>
  <conditionalFormatting sqref="E331:E333">
    <cfRule type="expression" dxfId="47" priority="42" stopIfTrue="1">
      <formula>$A331=1</formula>
    </cfRule>
  </conditionalFormatting>
  <conditionalFormatting sqref="G321:V324">
    <cfRule type="expression" dxfId="46" priority="41" stopIfTrue="1">
      <formula>$A321=0</formula>
    </cfRule>
  </conditionalFormatting>
  <conditionalFormatting sqref="J322:U322">
    <cfRule type="cellIs" dxfId="45" priority="40" stopIfTrue="1" operator="lessThan">
      <formula>SUMPRODUCT(ROUND(J323:J324,2))</formula>
    </cfRule>
  </conditionalFormatting>
  <conditionalFormatting sqref="E349:E351">
    <cfRule type="expression" dxfId="44" priority="39" stopIfTrue="1">
      <formula>$A349=1</formula>
    </cfRule>
  </conditionalFormatting>
  <conditionalFormatting sqref="G339:V342">
    <cfRule type="expression" dxfId="43" priority="38" stopIfTrue="1">
      <formula>$A339=0</formula>
    </cfRule>
  </conditionalFormatting>
  <conditionalFormatting sqref="J340:U340">
    <cfRule type="cellIs" dxfId="42" priority="37" stopIfTrue="1" operator="lessThan">
      <formula>SUMPRODUCT(ROUND(J341:J342,2))</formula>
    </cfRule>
  </conditionalFormatting>
  <conditionalFormatting sqref="E367:E369">
    <cfRule type="expression" dxfId="41" priority="36" stopIfTrue="1">
      <formula>$A367=1</formula>
    </cfRule>
  </conditionalFormatting>
  <conditionalFormatting sqref="G357:V360">
    <cfRule type="expression" dxfId="40" priority="35" stopIfTrue="1">
      <formula>$A357=0</formula>
    </cfRule>
  </conditionalFormatting>
  <conditionalFormatting sqref="J358:U358">
    <cfRule type="cellIs" dxfId="39" priority="34" stopIfTrue="1" operator="lessThan">
      <formula>SUMPRODUCT(ROUND(J359:J360,2))</formula>
    </cfRule>
  </conditionalFormatting>
  <conditionalFormatting sqref="E385:E387">
    <cfRule type="expression" dxfId="38" priority="33" stopIfTrue="1">
      <formula>$A385=1</formula>
    </cfRule>
  </conditionalFormatting>
  <conditionalFormatting sqref="G375:V378">
    <cfRule type="expression" dxfId="37" priority="32" stopIfTrue="1">
      <formula>$A375=0</formula>
    </cfRule>
  </conditionalFormatting>
  <conditionalFormatting sqref="J376:U376">
    <cfRule type="cellIs" dxfId="36" priority="31" stopIfTrue="1" operator="lessThan">
      <formula>SUMPRODUCT(ROUND(J377:J378,2))</formula>
    </cfRule>
  </conditionalFormatting>
  <conditionalFormatting sqref="E403:E405">
    <cfRule type="expression" dxfId="35" priority="30" stopIfTrue="1">
      <formula>$A403=1</formula>
    </cfRule>
  </conditionalFormatting>
  <conditionalFormatting sqref="G393:V396">
    <cfRule type="expression" dxfId="34" priority="29" stopIfTrue="1">
      <formula>$A393=0</formula>
    </cfRule>
  </conditionalFormatting>
  <conditionalFormatting sqref="J394:U394">
    <cfRule type="cellIs" dxfId="33" priority="28" stopIfTrue="1" operator="lessThan">
      <formula>SUMPRODUCT(ROUND(J395:J396,2))</formula>
    </cfRule>
  </conditionalFormatting>
  <conditionalFormatting sqref="E421:E423">
    <cfRule type="expression" dxfId="32" priority="27" stopIfTrue="1">
      <formula>$A421=1</formula>
    </cfRule>
  </conditionalFormatting>
  <conditionalFormatting sqref="G411:V414">
    <cfRule type="expression" dxfId="31" priority="26" stopIfTrue="1">
      <formula>$A411=0</formula>
    </cfRule>
  </conditionalFormatting>
  <conditionalFormatting sqref="J412:U412">
    <cfRule type="cellIs" dxfId="30" priority="25" stopIfTrue="1" operator="lessThan">
      <formula>SUMPRODUCT(ROUND(J413:J414,2))</formula>
    </cfRule>
  </conditionalFormatting>
  <conditionalFormatting sqref="E439:E441">
    <cfRule type="expression" dxfId="29" priority="24" stopIfTrue="1">
      <formula>$A439=1</formula>
    </cfRule>
  </conditionalFormatting>
  <conditionalFormatting sqref="G429:V432">
    <cfRule type="expression" dxfId="28" priority="23" stopIfTrue="1">
      <formula>$A429=0</formula>
    </cfRule>
  </conditionalFormatting>
  <conditionalFormatting sqref="J430:U430">
    <cfRule type="cellIs" dxfId="27" priority="22" stopIfTrue="1" operator="lessThan">
      <formula>SUMPRODUCT(ROUND(J431:J432,2))</formula>
    </cfRule>
  </conditionalFormatting>
  <conditionalFormatting sqref="E457:E459">
    <cfRule type="expression" dxfId="26" priority="21" stopIfTrue="1">
      <formula>$A457=1</formula>
    </cfRule>
  </conditionalFormatting>
  <conditionalFormatting sqref="G447:V450">
    <cfRule type="expression" dxfId="25" priority="20" stopIfTrue="1">
      <formula>$A447=0</formula>
    </cfRule>
  </conditionalFormatting>
  <conditionalFormatting sqref="J448:U448">
    <cfRule type="cellIs" dxfId="24" priority="19" stopIfTrue="1" operator="lessThan">
      <formula>SUMPRODUCT(ROUND(J449:J450,2))</formula>
    </cfRule>
  </conditionalFormatting>
  <conditionalFormatting sqref="E475:E477">
    <cfRule type="expression" dxfId="23" priority="18" stopIfTrue="1">
      <formula>$A475=1</formula>
    </cfRule>
  </conditionalFormatting>
  <conditionalFormatting sqref="G465:V468">
    <cfRule type="expression" dxfId="22" priority="17" stopIfTrue="1">
      <formula>$A465=0</formula>
    </cfRule>
  </conditionalFormatting>
  <conditionalFormatting sqref="J466:U466">
    <cfRule type="cellIs" dxfId="21" priority="16" stopIfTrue="1" operator="lessThan">
      <formula>SUMPRODUCT(ROUND(J467:J468,2))</formula>
    </cfRule>
  </conditionalFormatting>
  <conditionalFormatting sqref="E493:E495">
    <cfRule type="expression" dxfId="20" priority="15" stopIfTrue="1">
      <formula>$A493=1</formula>
    </cfRule>
  </conditionalFormatting>
  <conditionalFormatting sqref="G483:V486">
    <cfRule type="expression" dxfId="19" priority="14" stopIfTrue="1">
      <formula>$A483=0</formula>
    </cfRule>
  </conditionalFormatting>
  <conditionalFormatting sqref="J484:U484">
    <cfRule type="cellIs" dxfId="18" priority="13" stopIfTrue="1" operator="lessThan">
      <formula>SUMPRODUCT(ROUND(J485:J486,2))</formula>
    </cfRule>
  </conditionalFormatting>
  <conditionalFormatting sqref="E511:E513">
    <cfRule type="expression" dxfId="17" priority="12" stopIfTrue="1">
      <formula>$A511=1</formula>
    </cfRule>
  </conditionalFormatting>
  <conditionalFormatting sqref="G501:V504">
    <cfRule type="expression" dxfId="16" priority="11" stopIfTrue="1">
      <formula>$A501=0</formula>
    </cfRule>
  </conditionalFormatting>
  <conditionalFormatting sqref="J502:U502">
    <cfRule type="cellIs" dxfId="15" priority="10" stopIfTrue="1" operator="lessThan">
      <formula>SUMPRODUCT(ROUND(J503:J504,2))</formula>
    </cfRule>
  </conditionalFormatting>
  <conditionalFormatting sqref="E529:E531">
    <cfRule type="expression" dxfId="14" priority="9" stopIfTrue="1">
      <formula>$A529=1</formula>
    </cfRule>
  </conditionalFormatting>
  <conditionalFormatting sqref="G519:V522">
    <cfRule type="expression" dxfId="13" priority="8" stopIfTrue="1">
      <formula>$A519=0</formula>
    </cfRule>
  </conditionalFormatting>
  <conditionalFormatting sqref="J520:U520">
    <cfRule type="cellIs" dxfId="12" priority="7" stopIfTrue="1" operator="lessThan">
      <formula>SUMPRODUCT(ROUND(J521:J522,2))</formula>
    </cfRule>
  </conditionalFormatting>
  <conditionalFormatting sqref="E547:E549">
    <cfRule type="expression" dxfId="11" priority="6" stopIfTrue="1">
      <formula>$A547=1</formula>
    </cfRule>
  </conditionalFormatting>
  <conditionalFormatting sqref="G537:V540">
    <cfRule type="expression" dxfId="10" priority="5" stopIfTrue="1">
      <formula>$A537=0</formula>
    </cfRule>
  </conditionalFormatting>
  <conditionalFormatting sqref="J538:U538">
    <cfRule type="cellIs" dxfId="9" priority="4" stopIfTrue="1" operator="lessThan">
      <formula>SUMPRODUCT(ROUND(J539:J540,2))</formula>
    </cfRule>
  </conditionalFormatting>
  <conditionalFormatting sqref="E565:E567">
    <cfRule type="expression" dxfId="8" priority="3" stopIfTrue="1">
      <formula>$A565=1</formula>
    </cfRule>
  </conditionalFormatting>
  <conditionalFormatting sqref="G555:V558">
    <cfRule type="expression" dxfId="7" priority="2" stopIfTrue="1">
      <formula>$A555=0</formula>
    </cfRule>
  </conditionalFormatting>
  <conditionalFormatting sqref="J556:U556">
    <cfRule type="cellIs" dxfId="6" priority="1" stopIfTrue="1" operator="lessThan">
      <formula>SUMPRODUCT(ROUND(J557:J558,2))</formula>
    </cfRule>
  </conditionalFormatting>
  <dataValidations count="2">
    <dataValidation type="list" allowBlank="1" showErrorMessage="1" errorTitle="Abrechnung über ..." error="Bitte auswählen!" sqref="D35:E35 D467:E467 D53:E53 D485:E485 D503:E503 D71:E71 D89:E89 D107:E107 D125:E125 D143:E143 D161:E161 D179:E179 D197:E197 D215:E215 D233:E233 D251:E251 D269:E269 D287:E287 D305:E305 D323:E323 D341:E341 D359:E359 D377:E377 D395:E395 D413:E413 D431:E431 D449:E449 D521:E521 D539:E539 D557:E557">
      <formula1>"Bitte auswählen!,Stundenanteil,Stellenanteil"</formula1>
    </dataValidation>
    <dataValidation type="date" allowBlank="1" showErrorMessage="1" errorTitle="Datum" error="Das Datum muss zwischen _x000a_01.01.2014 und 31.12.2023 liegen!" sqref="J32:U32 J464:U464 J50:U50 J482:U482 J500:U500 J68:U68 J86:U86 J104:U104 J122:U122 J140:U140 J158:U158 J176:U176 J194:U194 J212:U212 J230:U230 J248:U248 J266:U266 J284:U284 J302:U302 J320:U320 J338:U338 J356:U356 J374:U374 J392:U392 J410:U410 J428:U428 J446:U446 J518:U518 J536:U536 J554:U554">
      <formula1>41640</formula1>
      <formula2>45291</formula2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21</vt:i4>
      </vt:variant>
    </vt:vector>
  </HeadingPairs>
  <TitlesOfParts>
    <vt:vector size="33" baseType="lpstr">
      <vt:lpstr>Änderungsdoku</vt:lpstr>
      <vt:lpstr>Hinweise</vt:lpstr>
      <vt:lpstr>Seite 1</vt:lpstr>
      <vt:lpstr>Seite 2 ZN</vt:lpstr>
      <vt:lpstr>Seite 2 VWN</vt:lpstr>
      <vt:lpstr>Seite 3</vt:lpstr>
      <vt:lpstr>Seite 4</vt:lpstr>
      <vt:lpstr>Sachbericht</vt:lpstr>
      <vt:lpstr>Belegliste 1.</vt:lpstr>
      <vt:lpstr>Belegliste 1. SZ</vt:lpstr>
      <vt:lpstr>Belegliste Einnahmen Projekttät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'Seite 4'!Druckbereich</vt:lpstr>
      <vt:lpstr>Änderungsdoku!Drucktitel</vt:lpstr>
      <vt:lpstr>'Belegliste 1.'!Drucktitel</vt:lpstr>
      <vt:lpstr>'Belegliste 1. SZ'!Drucktitel</vt:lpstr>
      <vt:lpstr>'Belegliste Einnahmen'!Drucktitel</vt:lpstr>
      <vt:lpstr>'Belegliste Einnahmen Projekttät'!Drucktitel</vt:lpstr>
      <vt:lpstr>ID</vt:lpstr>
      <vt:lpstr>Name</vt:lpstr>
      <vt:lpstr>PLZ_Ort</vt:lpstr>
      <vt:lpstr>Strasse</vt:lpstr>
      <vt:lpstr>Vorhaben</vt:lpstr>
      <vt:lpstr>Vorhabensbeginn</vt:lpstr>
      <vt:lpstr>Vorhabensende</vt:lpstr>
      <vt:lpstr>ZWB_Datum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2021-09-10T10:28:58Z</cp:lastPrinted>
  <dcterms:created xsi:type="dcterms:W3CDTF">2007-09-26T06:36:45Z</dcterms:created>
  <dcterms:modified xsi:type="dcterms:W3CDTF">2021-09-23T11:05:44Z</dcterms:modified>
</cp:coreProperties>
</file>